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37815" windowHeight="19350" activeTab="5"/>
  </bookViews>
  <sheets>
    <sheet name="risks - Intrinsic Risk" sheetId="1" r:id="rId1"/>
    <sheet name="risks - Emerging Risk" sheetId="2" r:id="rId2"/>
    <sheet name="risks - Implementation Risk" sheetId="3" r:id="rId3"/>
    <sheet name="risks - Strategy" sheetId="4" r:id="rId4"/>
    <sheet name="risks - Dependency" sheetId="5" r:id="rId5"/>
    <sheet name="functions - Drive" sheetId="6" r:id="rId6"/>
    <sheet name="functions - Service Station" sheetId="7" r:id="rId7"/>
    <sheet name="functions - Activity on site" sheetId="8" r:id="rId8"/>
    <sheet name="functions - Starting activity" sheetId="9" r:id="rId9"/>
    <sheet name="functions - Ending activity" sheetId="10" r:id="rId10"/>
    <sheet name="functions - Waiting activity" sheetId="11" r:id="rId11"/>
    <sheet name="functions - Warehouse" sheetId="12" r:id="rId12"/>
    <sheet name="context - Customer" sheetId="13" r:id="rId13"/>
    <sheet name="context - Site" sheetId="14" r:id="rId14"/>
    <sheet name="resources - VehicleCategory" sheetId="15" r:id="rId15"/>
    <sheet name="resources - Vehicle" sheetId="16" r:id="rId16"/>
    <sheet name="resources - DriverCategory" sheetId="17" r:id="rId17"/>
    <sheet name="resources - Driver" sheetId="18" r:id="rId18"/>
    <sheet name="resources - Warehouse" sheetId="19" r:id="rId19"/>
    <sheet name="objectives - Order" sheetId="20" r:id="rId20"/>
  </sheets>
  <calcPr calcId="145621"/>
</workbook>
</file>

<file path=xl/calcChain.xml><?xml version="1.0" encoding="utf-8"?>
<calcChain xmlns="http://schemas.openxmlformats.org/spreadsheetml/2006/main">
  <c r="A34" i="20" l="1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  <c r="A34" i="16"/>
  <c r="A33" i="16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8" i="16"/>
  <c r="A7" i="16"/>
  <c r="A6" i="16"/>
  <c r="A5" i="16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<sst xmlns="http://schemas.openxmlformats.org/spreadsheetml/2006/main" count="890" uniqueCount="184">
  <si>
    <t>Node</t>
  </si>
  <si>
    <t>Default Information</t>
  </si>
  <si>
    <t/>
  </si>
  <si>
    <t>Information about objective to prevent</t>
  </si>
  <si>
    <t>Geolocalization</t>
  </si>
  <si>
    <t>id</t>
  </si>
  <si>
    <t>name</t>
  </si>
  <si>
    <t>similar concepts</t>
  </si>
  <si>
    <t>hierarchical level</t>
  </si>
  <si>
    <t>gravity</t>
  </si>
  <si>
    <t>description</t>
  </si>
  <si>
    <t>similar concept of objective created</t>
  </si>
  <si>
    <t>Latitude</t>
  </si>
  <si>
    <t>Longitude</t>
  </si>
  <si>
    <t>Altitude</t>
  </si>
  <si>
    <t>Impacted components</t>
  </si>
  <si>
    <t>Impacts</t>
  </si>
  <si>
    <t>Impedances</t>
  </si>
  <si>
    <t>color</t>
  </si>
  <si>
    <t>probability</t>
  </si>
  <si>
    <t>Radius</t>
  </si>
  <si>
    <t>node_3c372779-ebb4-da51-59ff-8cd4f56f9eb8</t>
  </si>
  <si>
    <t>PJ8_R1</t>
  </si>
  <si>
    <t>#D3D3D3</t>
  </si>
  <si>
    <t>[{'task':[{'name':'Drive  W1-S3','id':'node_caa75be3-149d-512f-f159-0f9df73ea057'}],'duration':[{'unit':'Minutes','uncertainlyMethod':'RANGES','value':'70','uncertainlyMode':'PRECISE','operator':'+','ranges':''}],'cost':[{'unit':'Euros','uncertainlyMethod':'RANGES','value':'0.00','uncertainlyMode':'PRECISE','operator':'+','ranges':''}]}]</t>
  </si>
  <si>
    <t>[{"unit":"0-1","uncertainlyMethod":"RANGES","value":"0.70","uncertainlyMode":"PRECISE","ranges":""}]</t>
  </si>
  <si>
    <t>node_36e336ef-2177-5205-ebf8-da157fbaf12b</t>
  </si>
  <si>
    <t>PJ20_R1</t>
  </si>
  <si>
    <t>[{'task':[{'name':'Drive  W1-S3','id':'node_ce00eec7-0720-2ffc-3752-418402e686af'}],'duration':[{'unit':'Minutes','uncertainlyMethod':'RANGES','value':'70','uncertainlyMode':'PRECISE','operator':'+','ranges':''}],'cost':[{'unit':'Euros','uncertainlyMethod':'RANGES','value':'0.00','uncertainlyMode':'PRECISE','operator':'+','ranges':''}]}]</t>
  </si>
  <si>
    <t>node_ce616215-13a8-c904-62cb-88a92de6ac9c</t>
  </si>
  <si>
    <t>PJ18_R1</t>
  </si>
  <si>
    <t>[{'task':[{'name':'Drive  W1-S3','id':'node_3cfd12ce-be79-8991-87a7-c0620488cf9c'}],'duration':[{'unit':'Minutes','uncertainlyMethod':'RANGES','value':'70','uncertainlyMode':'PRECISE','operator':'+','ranges':''}],'cost':[{'unit':'Euros','uncertainlyMethod':'RANGES','value':'0.00','uncertainlyMode':'PRECISE','operator':'+','ranges':''}]}]</t>
  </si>
  <si>
    <t>Reduced Impacts</t>
  </si>
  <si>
    <t>chief</t>
  </si>
  <si>
    <t>type</t>
  </si>
  <si>
    <t>actions</t>
  </si>
  <si>
    <t>reduced impacts</t>
  </si>
  <si>
    <t>Basic Information</t>
  </si>
  <si>
    <t>Data</t>
  </si>
  <si>
    <t>Resources</t>
  </si>
  <si>
    <t>Painfulness</t>
  </si>
  <si>
    <t>km</t>
  </si>
  <si>
    <t>objectives satisfied</t>
  </si>
  <si>
    <t>Attributed to</t>
  </si>
  <si>
    <t>Priority</t>
  </si>
  <si>
    <t>duration</t>
  </si>
  <si>
    <t>cost</t>
  </si>
  <si>
    <t>fixed cost</t>
  </si>
  <si>
    <t>Input Properties</t>
  </si>
  <si>
    <t>Output Properties</t>
  </si>
  <si>
    <t>produces</t>
  </si>
  <si>
    <t>consumes</t>
  </si>
  <si>
    <t>requires</t>
  </si>
  <si>
    <t>node_111a57f9-beb5-6056-a94c-899c6712dba8</t>
  </si>
  <si>
    <t>Drive</t>
  </si>
  <si>
    <t>0</t>
  </si>
  <si>
    <t>[{"lastName":"${currentUser}.lastname","firstName":"${currentUser}.firstname","email":"${currentUser}.email"}]</t>
  </si>
  <si>
    <t>MEDIUM</t>
  </si>
  <si>
    <t>[{"unit":"Minutes","uncertainlyMethod":"RANGES","value":"0","uncertainlyMode":"PRECISE"}]</t>
  </si>
  <si>
    <t>[{"unit":"Euros","uncertainlyMethod":"RANGES","category":"FIXEDRATE","value":"0.0","uncertainlyMode":"PRECISE"}]</t>
  </si>
  <si>
    <t>[{"unit":"Euros","value":"0.0"}]</t>
  </si>
  <si>
    <t>[{"id":"node_0c46a819-ec25-d7e4-5f4f-2b74d1d7ee9c","name":"Truck Category","quantity":1,"unit_quantity":"unit","metric_quantity":"UNIT","time":0,"unit_time":"minutes","metric_time":"TIME"},{"id":"node_e013a2aa-ea05-9cd7-babe-05f3407597a9","name":"Driver Category","quantity":1,"unit_quantity":"unit","metric_quantity":"UNIT","time":0,"unit_time":"minutes","metric_time":"TIME"}]</t>
  </si>
  <si>
    <t>node_27291142-c868-422c-e93e-73a23a08167c</t>
  </si>
  <si>
    <t>Service Station</t>
  </si>
  <si>
    <t>node_9ed4d337-0330-2524-4bb5-6101966d5fe7</t>
  </si>
  <si>
    <t>Activity on site</t>
  </si>
  <si>
    <t>node_389423ff-7bc9-8eab-c2b1-1ac6e3915eaf</t>
  </si>
  <si>
    <t>Starting Activity</t>
  </si>
  <si>
    <t>node_f7d8bc59-6213-4aa6-e5ae-dada7506ca9e</t>
  </si>
  <si>
    <t>Ending Activity</t>
  </si>
  <si>
    <t>node_ae6634d9-f4e8-5742-e31f-1e890d27f255</t>
  </si>
  <si>
    <t>Waiting activity</t>
  </si>
  <si>
    <t>Adress</t>
  </si>
  <si>
    <t>Volum</t>
  </si>
  <si>
    <t>Unloading at dock</t>
  </si>
  <si>
    <t>Opening time</t>
  </si>
  <si>
    <t>Closing time</t>
  </si>
  <si>
    <t>bb893d95-ade4-7736-ed1a-cbbe86a2cdf9</t>
  </si>
  <si>
    <t>Warehouse 4</t>
  </si>
  <si>
    <t>shpId</t>
  </si>
  <si>
    <t>osmId</t>
  </si>
  <si>
    <t>security</t>
  </si>
  <si>
    <t>mixed</t>
  </si>
  <si>
    <t>type of energy</t>
  </si>
  <si>
    <t>node_0c141369-090f-deed-44b1-3126d648477a</t>
  </si>
  <si>
    <t>Customer 1</t>
  </si>
  <si>
    <t>No</t>
  </si>
  <si>
    <t>Yes</t>
  </si>
  <si>
    <t>ANY</t>
  </si>
  <si>
    <t>Vehicle authorized</t>
  </si>
  <si>
    <t>Driver authorized</t>
  </si>
  <si>
    <t>SAS Capacity</t>
  </si>
  <si>
    <t>Penibility</t>
  </si>
  <si>
    <t>b700b1ee-1f84-1f9f-9b5c-fcd4fba5770b</t>
  </si>
  <si>
    <t>Site 2</t>
  </si>
  <si>
    <t>563ac806-f39e-98c5-869e-6123ed2ab3b4</t>
  </si>
  <si>
    <t>Site 3</t>
  </si>
  <si>
    <t>03dc818a-9ec2-d347-6919-c558b2dc8874</t>
  </si>
  <si>
    <t>Site 1</t>
  </si>
  <si>
    <t>e7762ab9-656c-9c1b-8d84-308bed2b1a76</t>
  </si>
  <si>
    <t>Site 4</t>
  </si>
  <si>
    <t>metrics</t>
  </si>
  <si>
    <t>available time</t>
  </si>
  <si>
    <t>node_0c46a819-ec25-d7e4-5f4f-2b74d1d7ee9c</t>
  </si>
  <si>
    <t>Truck Category</t>
  </si>
  <si>
    <t>License plate</t>
  </si>
  <si>
    <t>Dedicated</t>
  </si>
  <si>
    <t>Partially dedicated</t>
  </si>
  <si>
    <t>Vehicle type</t>
  </si>
  <si>
    <t>Energy type</t>
  </si>
  <si>
    <t>Payload</t>
  </si>
  <si>
    <t>Palette capacity</t>
  </si>
  <si>
    <t>Cost</t>
  </si>
  <si>
    <t>Co2 emission</t>
  </si>
  <si>
    <t>Autonomy</t>
  </si>
  <si>
    <t>Height</t>
  </si>
  <si>
    <t>Width</t>
  </si>
  <si>
    <t>Weight empty</t>
  </si>
  <si>
    <t>Tailgate</t>
  </si>
  <si>
    <t>Driving license</t>
  </si>
  <si>
    <t>Availability</t>
  </si>
  <si>
    <t>node_92a26cd7-bac2-cdff-be33-e65260c079fd</t>
  </si>
  <si>
    <t>Truck 2</t>
  </si>
  <si>
    <t>NO</t>
  </si>
  <si>
    <t>E3</t>
  </si>
  <si>
    <t>GO</t>
  </si>
  <si>
    <t>B</t>
  </si>
  <si>
    <t>node_95eea6c1-18b8-c345-6697-d96debdbdc46</t>
  </si>
  <si>
    <t>Truck 1</t>
  </si>
  <si>
    <t>node_e013a2aa-ea05-9cd7-babe-05f3407597a9</t>
  </si>
  <si>
    <t>Driver Category</t>
  </si>
  <si>
    <t>Gender</t>
  </si>
  <si>
    <t>Work time (contract)</t>
  </si>
  <si>
    <t>Effective time</t>
  </si>
  <si>
    <t>Restriction</t>
  </si>
  <si>
    <t>Type of contract</t>
  </si>
  <si>
    <t>Availibility</t>
  </si>
  <si>
    <t>node_f9902f38-4808-af53-9427-e058d24d64d2</t>
  </si>
  <si>
    <t>Driver 2</t>
  </si>
  <si>
    <t>Man</t>
  </si>
  <si>
    <t>None</t>
  </si>
  <si>
    <t>CDD</t>
  </si>
  <si>
    <t>node_29614f8f-4854-9220-e35d-e1887ba23b6d</t>
  </si>
  <si>
    <t>Driver 1</t>
  </si>
  <si>
    <t>Start</t>
  </si>
  <si>
    <t>End</t>
  </si>
  <si>
    <t>Goods</t>
  </si>
  <si>
    <t>Affected Warehouse</t>
  </si>
  <si>
    <t>Order type</t>
  </si>
  <si>
    <t>Regular</t>
  </si>
  <si>
    <t>Days</t>
  </si>
  <si>
    <t>Starting time</t>
  </si>
  <si>
    <t>Starting time constraint type</t>
  </si>
  <si>
    <t>Starting site</t>
  </si>
  <si>
    <t>Loading time</t>
  </si>
  <si>
    <t>end date</t>
  </si>
  <si>
    <t>Arriving time constraint type</t>
  </si>
  <si>
    <t>Unloading time</t>
  </si>
  <si>
    <t>Margin time before hour</t>
  </si>
  <si>
    <t>Margin time after hour</t>
  </si>
  <si>
    <t>Ending Site</t>
  </si>
  <si>
    <t>Need tailgate</t>
  </si>
  <si>
    <t>Palette quantity</t>
  </si>
  <si>
    <t>Roll quantity</t>
  </si>
  <si>
    <t>Colis quantity</t>
  </si>
  <si>
    <t>Other quantity</t>
  </si>
  <si>
    <t>Surface</t>
  </si>
  <si>
    <t>Weight</t>
  </si>
  <si>
    <t>node_f794f9ca-5d4d-f03d-ce66-a973a997dcc4</t>
  </si>
  <si>
    <t>Order 2</t>
  </si>
  <si>
    <t>[{"id":"bb893d95-ade4-7736-ed1a-cbbe86a2cdf9","name":"Warehouse 4"}]</t>
  </si>
  <si>
    <t>Classic</t>
  </si>
  <si>
    <t>[{"name":"Monday","selected":false},{"name":"Tuesday","selected":false},{"name":"Wednesday","selected":false},{"name":"Thursday","selected":false},{"name":"Friday","selected":false},{"name":"Saturday","selected":false},{"name":"Sunday","selected":false}]</t>
  </si>
  <si>
    <t>Fix</t>
  </si>
  <si>
    <t>2017-09-11T16:00:00</t>
  </si>
  <si>
    <t>15</t>
  </si>
  <si>
    <t>[{"id":"b700b1ee-1f84-1f9f-9b5c-fcd4fba5770b","name":"Site 2"}]</t>
  </si>
  <si>
    <t>node_b006ebe8-1424-0224-979d-48a7619c3d5b</t>
  </si>
  <si>
    <t>Order 1</t>
  </si>
  <si>
    <t>2017-09-11T15:00:00</t>
  </si>
  <si>
    <t>[{"id":"03dc818a-9ec2-d347-6919-c558b2dc8874","name":"Site 1"}]</t>
  </si>
  <si>
    <t>D2</t>
  </si>
  <si>
    <t>VERY_HIGH</t>
  </si>
  <si>
    <t>[{"unit":"Minutes","uncertainlyMethod":"RANGES","value":"10","uncertainlyMode":"PRECISE"}]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</si>
</sst>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####"/>
    <numFmt numFmtId="165" formatCode="yyyy\-mm\-dd\ hh:mm:ss"/>
  </numFmts>
  <fonts count="1" x14ac:knownFonts="1"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8655">
    <xf numFmtId="0" fontId="0" fillId="0" borderId="0" xfId="0"/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164" fontId="0" fillId="4" borderId="1" xfId="0" applyNumberFormat="1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165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2" width="39" customWidth="1"/>
    <col min="3" max="3" width="15.5703125" customWidth="1"/>
    <col min="4" max="4" width="16.140625" customWidth="1"/>
    <col min="5" max="5" width="7.140625" customWidth="1"/>
    <col min="6" max="6" width="11" customWidth="1"/>
    <col min="7" max="7" width="36" customWidth="1"/>
    <col min="8" max="8" width="8.42578125" customWidth="1"/>
    <col min="9" max="9" width="10" customWidth="1"/>
    <col min="10" max="10" width="8.140625" customWidth="1"/>
  </cols>
  <sheetData>
    <row r="1" spans="1:10" x14ac:dyDescent="0.25">
      <c r="A1" s="1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1" t="s">
        <v>3</v>
      </c>
      <c r="H1" s="8654" t="s">
        <v>4</v>
      </c>
      <c r="I1" s="8654" t="s">
        <v>2</v>
      </c>
      <c r="J1" s="8654" t="s">
        <v>2</v>
      </c>
    </row>
    <row r="2" spans="1:10" x14ac:dyDescent="0.25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</row>
    <row r="3" spans="1:10" x14ac:dyDescent="0.25">
      <c r="A3" s="3" t="str">
        <f>IF(COUNTIF(B3:Z3, "*") &gt; 0,"node_excel_2d8c0178-3262-437a-821d-efe4f6dab01e", "")</f>
        <v/>
      </c>
      <c r="B3" s="4"/>
      <c r="C3" s="5"/>
      <c r="D3" s="6"/>
      <c r="E3" s="7"/>
      <c r="F3" s="8"/>
      <c r="G3" s="9"/>
      <c r="H3" s="10"/>
      <c r="I3" s="11"/>
      <c r="J3" s="12"/>
    </row>
    <row r="4" spans="1:10" x14ac:dyDescent="0.25">
      <c r="A4" s="13" t="str">
        <f>IF(COUNTIF(B4:Z4, "*") &gt; 0,"node_excel_a94400a0-8f0f-4b62-af36-db1c978d9620", "")</f>
        <v/>
      </c>
      <c r="B4" s="14"/>
      <c r="C4" s="15"/>
      <c r="D4" s="16"/>
      <c r="E4" s="17"/>
      <c r="F4" s="18"/>
      <c r="G4" s="19"/>
      <c r="H4" s="20"/>
      <c r="I4" s="21"/>
      <c r="J4" s="22"/>
    </row>
    <row r="5" spans="1:10" x14ac:dyDescent="0.25">
      <c r="A5" s="23" t="str">
        <f>IF(COUNTIF(B5:Z5, "*") &gt; 0,"node_excel_4c1f59d1-f8a5-44d4-97e3-bfd34c5941cd", "")</f>
        <v/>
      </c>
      <c r="B5" s="24"/>
      <c r="C5" s="25"/>
      <c r="D5" s="26"/>
      <c r="E5" s="27"/>
      <c r="F5" s="28"/>
      <c r="G5" s="29"/>
      <c r="H5" s="30"/>
      <c r="I5" s="31"/>
      <c r="J5" s="32"/>
    </row>
    <row r="6" spans="1:10" x14ac:dyDescent="0.25">
      <c r="A6" s="33" t="str">
        <f>IF(COUNTIF(B6:Z6, "*") &gt; 0,"node_excel_e90dcab4-3c0a-40ab-a6ce-1ad0e72684be", "")</f>
        <v/>
      </c>
      <c r="B6" s="34"/>
      <c r="C6" s="35"/>
      <c r="D6" s="36"/>
      <c r="E6" s="37"/>
      <c r="F6" s="38"/>
      <c r="G6" s="39"/>
      <c r="H6" s="40"/>
      <c r="I6" s="41"/>
      <c r="J6" s="42"/>
    </row>
    <row r="7" spans="1:10" x14ac:dyDescent="0.25">
      <c r="A7" s="43" t="str">
        <f>IF(COUNTIF(B7:Z7, "*") &gt; 0,"node_excel_81e54537-c05f-4098-a9c8-5c5d2c40047c", "")</f>
        <v/>
      </c>
      <c r="B7" s="44"/>
      <c r="C7" s="45"/>
      <c r="D7" s="46"/>
      <c r="E7" s="47"/>
      <c r="F7" s="48"/>
      <c r="G7" s="49"/>
      <c r="H7" s="50"/>
      <c r="I7" s="51"/>
      <c r="J7" s="52"/>
    </row>
    <row r="8" spans="1:10" x14ac:dyDescent="0.25">
      <c r="A8" s="53" t="str">
        <f>IF(COUNTIF(B8:Z8, "*") &gt; 0,"node_excel_01a5b0b3-b234-41ee-a72e-a4dabcb7ba4f", "")</f>
        <v/>
      </c>
      <c r="B8" s="54"/>
      <c r="C8" s="55"/>
      <c r="D8" s="56"/>
      <c r="E8" s="57"/>
      <c r="F8" s="58"/>
      <c r="G8" s="59"/>
      <c r="H8" s="60"/>
      <c r="I8" s="61"/>
      <c r="J8" s="62"/>
    </row>
    <row r="9" spans="1:10" x14ac:dyDescent="0.25">
      <c r="A9" s="63" t="str">
        <f>IF(COUNTIF(B9:Z9, "*") &gt; 0,"node_excel_766b7f81-b49b-45a3-a4f9-cc9e0c27a4c9", "")</f>
        <v/>
      </c>
      <c r="B9" s="64"/>
      <c r="C9" s="65"/>
      <c r="D9" s="66"/>
      <c r="E9" s="67"/>
      <c r="F9" s="68"/>
      <c r="G9" s="69"/>
      <c r="H9" s="70"/>
      <c r="I9" s="71"/>
      <c r="J9" s="72"/>
    </row>
    <row r="10" spans="1:10" x14ac:dyDescent="0.25">
      <c r="A10" s="73" t="str">
        <f>IF(COUNTIF(B10:Z10, "*") &gt; 0,"node_excel_8e7de0ff-f163-4677-9587-cedbd29ef785", "")</f>
        <v/>
      </c>
      <c r="B10" s="74"/>
      <c r="C10" s="75"/>
      <c r="D10" s="76"/>
      <c r="E10" s="77"/>
      <c r="F10" s="78"/>
      <c r="G10" s="79"/>
      <c r="H10" s="80"/>
      <c r="I10" s="81"/>
      <c r="J10" s="82"/>
    </row>
    <row r="11" spans="1:10" x14ac:dyDescent="0.25">
      <c r="A11" s="83" t="str">
        <f>IF(COUNTIF(B11:Z11, "*") &gt; 0,"node_excel_ef277639-554c-476e-ae39-0354be0d9740", "")</f>
        <v/>
      </c>
      <c r="B11" s="84"/>
      <c r="C11" s="85"/>
      <c r="D11" s="86"/>
      <c r="E11" s="87"/>
      <c r="F11" s="88"/>
      <c r="G11" s="89"/>
      <c r="H11" s="90"/>
      <c r="I11" s="91"/>
      <c r="J11" s="92"/>
    </row>
    <row r="12" spans="1:10" x14ac:dyDescent="0.25">
      <c r="A12" s="93" t="str">
        <f>IF(COUNTIF(B12:Z12, "*") &gt; 0,"node_excel_418405db-58d4-4eba-997a-278ee540d7dd", "")</f>
        <v/>
      </c>
      <c r="B12" s="94"/>
      <c r="C12" s="95"/>
      <c r="D12" s="96"/>
      <c r="E12" s="97"/>
      <c r="F12" s="98"/>
      <c r="G12" s="99"/>
      <c r="H12" s="100"/>
      <c r="I12" s="101"/>
      <c r="J12" s="102"/>
    </row>
    <row r="13" spans="1:10" x14ac:dyDescent="0.25">
      <c r="A13" s="103" t="str">
        <f>IF(COUNTIF(B13:Z13, "*") &gt; 0,"node_excel_98de59fa-2b50-40af-9019-98b50fc644fe", "")</f>
        <v/>
      </c>
      <c r="B13" s="104"/>
      <c r="C13" s="105"/>
      <c r="D13" s="106"/>
      <c r="E13" s="107"/>
      <c r="F13" s="108"/>
      <c r="G13" s="109"/>
      <c r="H13" s="110"/>
      <c r="I13" s="111"/>
      <c r="J13" s="112"/>
    </row>
    <row r="14" spans="1:10" x14ac:dyDescent="0.25">
      <c r="A14" s="113" t="str">
        <f>IF(COUNTIF(B14:Z14, "*") &gt; 0,"node_excel_a832fd20-7109-4f0c-9a2d-f34ebe120850", "")</f>
        <v/>
      </c>
      <c r="B14" s="114"/>
      <c r="C14" s="115"/>
      <c r="D14" s="116"/>
      <c r="E14" s="117"/>
      <c r="F14" s="118"/>
      <c r="G14" s="119"/>
      <c r="H14" s="120"/>
      <c r="I14" s="121"/>
      <c r="J14" s="122"/>
    </row>
    <row r="15" spans="1:10" x14ac:dyDescent="0.25">
      <c r="A15" s="123" t="str">
        <f>IF(COUNTIF(B15:Z15, "*") &gt; 0,"node_excel_9121b1ef-a7a7-46fa-a1b8-aaa285218012", "")</f>
        <v/>
      </c>
      <c r="B15" s="124"/>
      <c r="C15" s="125"/>
      <c r="D15" s="126"/>
      <c r="E15" s="127"/>
      <c r="F15" s="128"/>
      <c r="G15" s="129"/>
      <c r="H15" s="130"/>
      <c r="I15" s="131"/>
      <c r="J15" s="132"/>
    </row>
    <row r="16" spans="1:10" x14ac:dyDescent="0.25">
      <c r="A16" s="133" t="str">
        <f>IF(COUNTIF(B16:Z16, "*") &gt; 0,"node_excel_c129984b-019b-469a-8de0-4b3e7c7fab55", "")</f>
        <v/>
      </c>
      <c r="B16" s="134"/>
      <c r="C16" s="135"/>
      <c r="D16" s="136"/>
      <c r="E16" s="137"/>
      <c r="F16" s="138"/>
      <c r="G16" s="139"/>
      <c r="H16" s="140"/>
      <c r="I16" s="141"/>
      <c r="J16" s="142"/>
    </row>
    <row r="17" spans="1:10" x14ac:dyDescent="0.25">
      <c r="A17" s="143" t="str">
        <f>IF(COUNTIF(B17:Z17, "*") &gt; 0,"node_excel_6a1a9dad-6077-4f05-ae7e-234bbfd36dee", "")</f>
        <v/>
      </c>
      <c r="B17" s="144"/>
      <c r="C17" s="145"/>
      <c r="D17" s="146"/>
      <c r="E17" s="147"/>
      <c r="F17" s="148"/>
      <c r="G17" s="149"/>
      <c r="H17" s="150"/>
      <c r="I17" s="151"/>
      <c r="J17" s="152"/>
    </row>
    <row r="18" spans="1:10" x14ac:dyDescent="0.25">
      <c r="A18" s="153" t="str">
        <f>IF(COUNTIF(B18:Z18, "*") &gt; 0,"node_excel_1f47b2a1-d013-4123-9080-a335bc9f61fe", "")</f>
        <v/>
      </c>
      <c r="B18" s="154"/>
      <c r="C18" s="155"/>
      <c r="D18" s="156"/>
      <c r="E18" s="157"/>
      <c r="F18" s="158"/>
      <c r="G18" s="159"/>
      <c r="H18" s="160"/>
      <c r="I18" s="161"/>
      <c r="J18" s="162"/>
    </row>
    <row r="19" spans="1:10" x14ac:dyDescent="0.25">
      <c r="A19" s="163" t="str">
        <f>IF(COUNTIF(B19:Z19, "*") &gt; 0,"node_excel_556dbda1-99a0-405c-a987-67234f21f0f4", "")</f>
        <v/>
      </c>
      <c r="B19" s="164"/>
      <c r="C19" s="165"/>
      <c r="D19" s="166"/>
      <c r="E19" s="167"/>
      <c r="F19" s="168"/>
      <c r="G19" s="169"/>
      <c r="H19" s="170"/>
      <c r="I19" s="171"/>
      <c r="J19" s="172"/>
    </row>
    <row r="20" spans="1:10" x14ac:dyDescent="0.25">
      <c r="A20" s="173" t="str">
        <f>IF(COUNTIF(B20:Z20, "*") &gt; 0,"node_excel_c48db30c-bbda-4762-a648-f20fc9c3c9ca", "")</f>
        <v/>
      </c>
      <c r="B20" s="174"/>
      <c r="C20" s="175"/>
      <c r="D20" s="176"/>
      <c r="E20" s="177"/>
      <c r="F20" s="178"/>
      <c r="G20" s="179"/>
      <c r="H20" s="180"/>
      <c r="I20" s="181"/>
      <c r="J20" s="182"/>
    </row>
    <row r="21" spans="1:10" x14ac:dyDescent="0.25">
      <c r="A21" s="183" t="str">
        <f>IF(COUNTIF(B21:Z21, "*") &gt; 0,"node_excel_08811139-24e7-47f7-836e-7007eaf287bd", "")</f>
        <v/>
      </c>
      <c r="B21" s="184"/>
      <c r="C21" s="185"/>
      <c r="D21" s="186"/>
      <c r="E21" s="187"/>
      <c r="F21" s="188"/>
      <c r="G21" s="189"/>
      <c r="H21" s="190"/>
      <c r="I21" s="191"/>
      <c r="J21" s="192"/>
    </row>
    <row r="22" spans="1:10" x14ac:dyDescent="0.25">
      <c r="A22" s="193" t="str">
        <f>IF(COUNTIF(B22:Z22, "*") &gt; 0,"node_excel_588b558f-0cf6-446b-ad81-092bd4f097b1", "")</f>
        <v/>
      </c>
      <c r="B22" s="194"/>
      <c r="C22" s="195"/>
      <c r="D22" s="196"/>
      <c r="E22" s="197"/>
      <c r="F22" s="198"/>
      <c r="G22" s="199"/>
      <c r="H22" s="200"/>
      <c r="I22" s="201"/>
      <c r="J22" s="202"/>
    </row>
    <row r="23" spans="1:10" x14ac:dyDescent="0.25">
      <c r="A23" s="203" t="str">
        <f>IF(COUNTIF(B23:Z23, "*") &gt; 0,"node_excel_b19eb954-c21b-427e-8938-1310b157a181", "")</f>
        <v/>
      </c>
      <c r="B23" s="204"/>
      <c r="C23" s="205"/>
      <c r="D23" s="206"/>
      <c r="E23" s="207"/>
      <c r="F23" s="208"/>
      <c r="G23" s="209"/>
      <c r="H23" s="210"/>
      <c r="I23" s="211"/>
      <c r="J23" s="212"/>
    </row>
    <row r="24" spans="1:10" x14ac:dyDescent="0.25">
      <c r="A24" s="213" t="str">
        <f>IF(COUNTIF(B24:Z24, "*") &gt; 0,"node_excel_1679a050-c813-493d-a604-0461c6a4918a", "")</f>
        <v/>
      </c>
      <c r="B24" s="214"/>
      <c r="C24" s="215"/>
      <c r="D24" s="216"/>
      <c r="E24" s="217"/>
      <c r="F24" s="218"/>
      <c r="G24" s="219"/>
      <c r="H24" s="220"/>
      <c r="I24" s="221"/>
      <c r="J24" s="222"/>
    </row>
    <row r="25" spans="1:10" x14ac:dyDescent="0.25">
      <c r="A25" s="223" t="str">
        <f>IF(COUNTIF(B25:Z25, "*") &gt; 0,"node_excel_8476177d-b8af-4833-be54-ce86d7ddde4a", "")</f>
        <v/>
      </c>
      <c r="B25" s="224"/>
      <c r="C25" s="225"/>
      <c r="D25" s="226"/>
      <c r="E25" s="227"/>
      <c r="F25" s="228"/>
      <c r="G25" s="229"/>
      <c r="H25" s="230"/>
      <c r="I25" s="231"/>
      <c r="J25" s="232"/>
    </row>
    <row r="26" spans="1:10" x14ac:dyDescent="0.25">
      <c r="A26" s="233" t="str">
        <f>IF(COUNTIF(B26:Z26, "*") &gt; 0,"node_excel_b6b4903d-b363-4ba2-a6ec-acfdf17adfee", "")</f>
        <v/>
      </c>
      <c r="B26" s="234"/>
      <c r="C26" s="235"/>
      <c r="D26" s="236"/>
      <c r="E26" s="237"/>
      <c r="F26" s="238"/>
      <c r="G26" s="239"/>
      <c r="H26" s="240"/>
      <c r="I26" s="241"/>
      <c r="J26" s="242"/>
    </row>
    <row r="27" spans="1:10" x14ac:dyDescent="0.25">
      <c r="A27" s="243" t="str">
        <f>IF(COUNTIF(B27:Z27, "*") &gt; 0,"node_excel_592a7a82-eb74-45d8-be3e-c8803ef39243", "")</f>
        <v/>
      </c>
      <c r="B27" s="244"/>
      <c r="C27" s="245"/>
      <c r="D27" s="246"/>
      <c r="E27" s="247"/>
      <c r="F27" s="248"/>
      <c r="G27" s="249"/>
      <c r="H27" s="250"/>
      <c r="I27" s="251"/>
      <c r="J27" s="252"/>
    </row>
    <row r="28" spans="1:10" x14ac:dyDescent="0.25">
      <c r="A28" s="253" t="str">
        <f>IF(COUNTIF(B28:Z28, "*") &gt; 0,"node_excel_c4c5103f-dcad-4813-846b-fc07a151d6a4", "")</f>
        <v/>
      </c>
      <c r="B28" s="254"/>
      <c r="C28" s="255"/>
      <c r="D28" s="256"/>
      <c r="E28" s="257"/>
      <c r="F28" s="258"/>
      <c r="G28" s="259"/>
      <c r="H28" s="260"/>
      <c r="I28" s="261"/>
      <c r="J28" s="262"/>
    </row>
    <row r="29" spans="1:10" x14ac:dyDescent="0.25">
      <c r="A29" s="263" t="str">
        <f>IF(COUNTIF(B29:Z29, "*") &gt; 0,"node_excel_145a497f-bafc-4f52-baf0-81e285b1bf55", "")</f>
        <v/>
      </c>
      <c r="B29" s="264"/>
      <c r="C29" s="265"/>
      <c r="D29" s="266"/>
      <c r="E29" s="267"/>
      <c r="F29" s="268"/>
      <c r="G29" s="269"/>
      <c r="H29" s="270"/>
      <c r="I29" s="271"/>
      <c r="J29" s="272"/>
    </row>
    <row r="30" spans="1:10" x14ac:dyDescent="0.25">
      <c r="A30" s="273" t="str">
        <f>IF(COUNTIF(B30:Z30, "*") &gt; 0,"node_excel_8fd67773-c08c-46e8-a0dc-cb1b7b6d3fba", "")</f>
        <v/>
      </c>
      <c r="B30" s="274"/>
      <c r="C30" s="275"/>
      <c r="D30" s="276"/>
      <c r="E30" s="277"/>
      <c r="F30" s="278"/>
      <c r="G30" s="279"/>
      <c r="H30" s="280"/>
      <c r="I30" s="281"/>
      <c r="J30" s="282"/>
    </row>
    <row r="31" spans="1:10" x14ac:dyDescent="0.25">
      <c r="A31" s="283" t="str">
        <f>IF(COUNTIF(B31:Z31, "*") &gt; 0,"node_excel_a88a2c86-8594-41a3-9ee5-27c2f8f0c43e", "")</f>
        <v/>
      </c>
      <c r="B31" s="284"/>
      <c r="C31" s="285"/>
      <c r="D31" s="286"/>
      <c r="E31" s="287"/>
      <c r="F31" s="288"/>
      <c r="G31" s="289"/>
      <c r="H31" s="290"/>
      <c r="I31" s="291"/>
      <c r="J31" s="292"/>
    </row>
    <row r="32" spans="1:10" x14ac:dyDescent="0.25">
      <c r="A32" s="293" t="str">
        <f>IF(COUNTIF(B32:Z32, "*") &gt; 0,"node_excel_e8fafe52-215f-42a1-b261-0ca303b515e6", "")</f>
        <v/>
      </c>
      <c r="B32" s="294"/>
      <c r="C32" s="295"/>
      <c r="D32" s="296"/>
      <c r="E32" s="297"/>
      <c r="F32" s="298"/>
      <c r="G32" s="299"/>
      <c r="H32" s="300"/>
      <c r="I32" s="301"/>
      <c r="J32" s="302"/>
    </row>
    <row r="33" spans="1:10" x14ac:dyDescent="0.25">
      <c r="A33" s="303"/>
      <c r="B33" s="303"/>
      <c r="C33" s="303"/>
      <c r="D33" s="303"/>
      <c r="E33" s="303"/>
      <c r="F33" s="303"/>
      <c r="G33" s="303"/>
      <c r="H33" s="303"/>
      <c r="I33" s="303"/>
      <c r="J33" s="303"/>
    </row>
  </sheetData>
  <sheetProtection sheet="1" objects="1" scenarios="1"/>
  <mergeCells count="2">
    <mergeCell ref="B1:F1"/>
    <mergeCell ref="H1:J1"/>
  </mergeCells>
  <dataValidations count="180">
    <dataValidation type="decimal" operator="greaterThanOrEqual" allowBlank="1" showErrorMessage="1" errorTitle="Error on numerical value" error="Value must be greater or equal to 0.0" sqref="H3">
      <formula1>0</formula1>
    </dataValidation>
    <dataValidation type="decimal" operator="lessThanOrEqual" allowBlank="1" showErrorMessage="1" errorTitle="Error on numerical value" error="Value must be less or equal to 0.0" sqref="H3">
      <formula1>0</formula1>
    </dataValidation>
    <dataValidation type="decimal" operator="greaterThanOrEqual" allowBlank="1" showErrorMessage="1" errorTitle="Error on numerical value" error="Value must be greater or equal to 0.0" sqref="I3">
      <formula1>0</formula1>
    </dataValidation>
    <dataValidation type="decimal" operator="lessThanOrEqual" allowBlank="1" showErrorMessage="1" errorTitle="Error on numerical value" error="Value must be less or equal to 0.0" sqref="I3">
      <formula1>0</formula1>
    </dataValidation>
    <dataValidation type="decimal" operator="greaterThanOrEqual" allowBlank="1" showErrorMessage="1" errorTitle="Error on numerical value" error="Value must be greater or equal to 0.0" sqref="J3">
      <formula1>0</formula1>
    </dataValidation>
    <dataValidation type="decimal" operator="lessThanOrEqual" allowBlank="1" showErrorMessage="1" errorTitle="Error on numerical value" error="Value must be less or equal to 0.0" sqref="J3">
      <formula1>0</formula1>
    </dataValidation>
    <dataValidation type="decimal" operator="greaterThanOrEqual" allowBlank="1" showErrorMessage="1" errorTitle="Error on numerical value" error="Value must be greater or equal to 0.0" sqref="H4">
      <formula1>0</formula1>
    </dataValidation>
    <dataValidation type="decimal" operator="lessThanOrEqual" allowBlank="1" showErrorMessage="1" errorTitle="Error on numerical value" error="Value must be less or equal to 0.0" sqref="H4">
      <formula1>0</formula1>
    </dataValidation>
    <dataValidation type="decimal" operator="greaterThanOrEqual" allowBlank="1" showErrorMessage="1" errorTitle="Error on numerical value" error="Value must be greater or equal to 0.0" sqref="I4">
      <formula1>0</formula1>
    </dataValidation>
    <dataValidation type="decimal" operator="lessThanOrEqual" allowBlank="1" showErrorMessage="1" errorTitle="Error on numerical value" error="Value must be less or equal to 0.0" sqref="I4">
      <formula1>0</formula1>
    </dataValidation>
    <dataValidation type="decimal" operator="greaterThanOrEqual" allowBlank="1" showErrorMessage="1" errorTitle="Error on numerical value" error="Value must be greater or equal to 0.0" sqref="J4">
      <formula1>0</formula1>
    </dataValidation>
    <dataValidation type="decimal" operator="lessThanOrEqual" allowBlank="1" showErrorMessage="1" errorTitle="Error on numerical value" error="Value must be less or equal to 0.0" sqref="J4">
      <formula1>0</formula1>
    </dataValidation>
    <dataValidation type="decimal" operator="greaterThanOrEqual" allowBlank="1" showErrorMessage="1" errorTitle="Error on numerical value" error="Value must be greater or equal to 0.0" sqref="H5">
      <formula1>0</formula1>
    </dataValidation>
    <dataValidation type="decimal" operator="lessThanOrEqual" allowBlank="1" showErrorMessage="1" errorTitle="Error on numerical value" error="Value must be less or equal to 0.0" sqref="H5">
      <formula1>0</formula1>
    </dataValidation>
    <dataValidation type="decimal" operator="greaterThanOrEqual" allowBlank="1" showErrorMessage="1" errorTitle="Error on numerical value" error="Value must be greater or equal to 0.0" sqref="I5">
      <formula1>0</formula1>
    </dataValidation>
    <dataValidation type="decimal" operator="lessThanOrEqual" allowBlank="1" showErrorMessage="1" errorTitle="Error on numerical value" error="Value must be less or equal to 0.0" sqref="I5">
      <formula1>0</formula1>
    </dataValidation>
    <dataValidation type="decimal" operator="greaterThanOrEqual" allowBlank="1" showErrorMessage="1" errorTitle="Error on numerical value" error="Value must be greater or equal to 0.0" sqref="J5">
      <formula1>0</formula1>
    </dataValidation>
    <dataValidation type="decimal" operator="lessThanOrEqual" allowBlank="1" showErrorMessage="1" errorTitle="Error on numerical value" error="Value must be less or equal to 0.0" sqref="J5">
      <formula1>0</formula1>
    </dataValidation>
    <dataValidation type="decimal" operator="greaterThanOrEqual" allowBlank="1" showErrorMessage="1" errorTitle="Error on numerical value" error="Value must be greater or equal to 0.0" sqref="H6">
      <formula1>0</formula1>
    </dataValidation>
    <dataValidation type="decimal" operator="lessThanOrEqual" allowBlank="1" showErrorMessage="1" errorTitle="Error on numerical value" error="Value must be less or equal to 0.0" sqref="H6">
      <formula1>0</formula1>
    </dataValidation>
    <dataValidation type="decimal" operator="greaterThanOrEqual" allowBlank="1" showErrorMessage="1" errorTitle="Error on numerical value" error="Value must be greater or equal to 0.0" sqref="I6">
      <formula1>0</formula1>
    </dataValidation>
    <dataValidation type="decimal" operator="lessThanOrEqual" allowBlank="1" showErrorMessage="1" errorTitle="Error on numerical value" error="Value must be less or equal to 0.0" sqref="I6">
      <formula1>0</formula1>
    </dataValidation>
    <dataValidation type="decimal" operator="greaterThanOrEqual" allowBlank="1" showErrorMessage="1" errorTitle="Error on numerical value" error="Value must be greater or equal to 0.0" sqref="J6">
      <formula1>0</formula1>
    </dataValidation>
    <dataValidation type="decimal" operator="lessThanOrEqual" allowBlank="1" showErrorMessage="1" errorTitle="Error on numerical value" error="Value must be less or equal to 0.0" sqref="J6">
      <formula1>0</formula1>
    </dataValidation>
    <dataValidation type="decimal" operator="greaterThanOrEqual" allowBlank="1" showErrorMessage="1" errorTitle="Error on numerical value" error="Value must be greater or equal to 0.0" sqref="H7">
      <formula1>0</formula1>
    </dataValidation>
    <dataValidation type="decimal" operator="lessThanOrEqual" allowBlank="1" showErrorMessage="1" errorTitle="Error on numerical value" error="Value must be less or equal to 0.0" sqref="H7">
      <formula1>0</formula1>
    </dataValidation>
    <dataValidation type="decimal" operator="greaterThanOrEqual" allowBlank="1" showErrorMessage="1" errorTitle="Error on numerical value" error="Value must be greater or equal to 0.0" sqref="I7">
      <formula1>0</formula1>
    </dataValidation>
    <dataValidation type="decimal" operator="lessThanOrEqual" allowBlank="1" showErrorMessage="1" errorTitle="Error on numerical value" error="Value must be less or equal to 0.0" sqref="I7">
      <formula1>0</formula1>
    </dataValidation>
    <dataValidation type="decimal" operator="greaterThanOrEqual" allowBlank="1" showErrorMessage="1" errorTitle="Error on numerical value" error="Value must be greater or equal to 0.0" sqref="J7">
      <formula1>0</formula1>
    </dataValidation>
    <dataValidation type="decimal" operator="lessThanOrEqual" allowBlank="1" showErrorMessage="1" errorTitle="Error on numerical value" error="Value must be less or equal to 0.0" sqref="J7">
      <formula1>0</formula1>
    </dataValidation>
    <dataValidation type="decimal" operator="greaterThanOrEqual" allowBlank="1" showErrorMessage="1" errorTitle="Error on numerical value" error="Value must be greater or equal to 0.0" sqref="H8">
      <formula1>0</formula1>
    </dataValidation>
    <dataValidation type="decimal" operator="lessThanOrEqual" allowBlank="1" showErrorMessage="1" errorTitle="Error on numerical value" error="Value must be less or equal to 0.0" sqref="H8">
      <formula1>0</formula1>
    </dataValidation>
    <dataValidation type="decimal" operator="greaterThanOrEqual" allowBlank="1" showErrorMessage="1" errorTitle="Error on numerical value" error="Value must be greater or equal to 0.0" sqref="I8">
      <formula1>0</formula1>
    </dataValidation>
    <dataValidation type="decimal" operator="lessThanOrEqual" allowBlank="1" showErrorMessage="1" errorTitle="Error on numerical value" error="Value must be less or equal to 0.0" sqref="I8">
      <formula1>0</formula1>
    </dataValidation>
    <dataValidation type="decimal" operator="greaterThanOrEqual" allowBlank="1" showErrorMessage="1" errorTitle="Error on numerical value" error="Value must be greater or equal to 0.0" sqref="J8">
      <formula1>0</formula1>
    </dataValidation>
    <dataValidation type="decimal" operator="lessThanOrEqual" allowBlank="1" showErrorMessage="1" errorTitle="Error on numerical value" error="Value must be less or equal to 0.0" sqref="J8">
      <formula1>0</formula1>
    </dataValidation>
    <dataValidation type="decimal" operator="greaterThanOrEqual" allowBlank="1" showErrorMessage="1" errorTitle="Error on numerical value" error="Value must be greater or equal to 0.0" sqref="H9">
      <formula1>0</formula1>
    </dataValidation>
    <dataValidation type="decimal" operator="lessThanOrEqual" allowBlank="1" showErrorMessage="1" errorTitle="Error on numerical value" error="Value must be less or equal to 0.0" sqref="H9">
      <formula1>0</formula1>
    </dataValidation>
    <dataValidation type="decimal" operator="greaterThanOrEqual" allowBlank="1" showErrorMessage="1" errorTitle="Error on numerical value" error="Value must be greater or equal to 0.0" sqref="I9">
      <formula1>0</formula1>
    </dataValidation>
    <dataValidation type="decimal" operator="lessThanOrEqual" allowBlank="1" showErrorMessage="1" errorTitle="Error on numerical value" error="Value must be less or equal to 0.0" sqref="I9">
      <formula1>0</formula1>
    </dataValidation>
    <dataValidation type="decimal" operator="greaterThanOrEqual" allowBlank="1" showErrorMessage="1" errorTitle="Error on numerical value" error="Value must be greater or equal to 0.0" sqref="J9">
      <formula1>0</formula1>
    </dataValidation>
    <dataValidation type="decimal" operator="lessThanOrEqual" allowBlank="1" showErrorMessage="1" errorTitle="Error on numerical value" error="Value must be less or equal to 0.0" sqref="J9">
      <formula1>0</formula1>
    </dataValidation>
    <dataValidation type="decimal" operator="greaterThanOrEqual" allowBlank="1" showErrorMessage="1" errorTitle="Error on numerical value" error="Value must be greater or equal to 0.0" sqref="H10">
      <formula1>0</formula1>
    </dataValidation>
    <dataValidation type="decimal" operator="lessThanOrEqual" allowBlank="1" showErrorMessage="1" errorTitle="Error on numerical value" error="Value must be less or equal to 0.0" sqref="H10">
      <formula1>0</formula1>
    </dataValidation>
    <dataValidation type="decimal" operator="greaterThanOrEqual" allowBlank="1" showErrorMessage="1" errorTitle="Error on numerical value" error="Value must be greater or equal to 0.0" sqref="I10">
      <formula1>0</formula1>
    </dataValidation>
    <dataValidation type="decimal" operator="lessThanOrEqual" allowBlank="1" showErrorMessage="1" errorTitle="Error on numerical value" error="Value must be less or equal to 0.0" sqref="I10">
      <formula1>0</formula1>
    </dataValidation>
    <dataValidation type="decimal" operator="greaterThanOrEqual" allowBlank="1" showErrorMessage="1" errorTitle="Error on numerical value" error="Value must be greater or equal to 0.0" sqref="J10">
      <formula1>0</formula1>
    </dataValidation>
    <dataValidation type="decimal" operator="lessThanOrEqual" allowBlank="1" showErrorMessage="1" errorTitle="Error on numerical value" error="Value must be less or equal to 0.0" sqref="J10">
      <formula1>0</formula1>
    </dataValidation>
    <dataValidation type="decimal" operator="greaterThanOrEqual" allowBlank="1" showErrorMessage="1" errorTitle="Error on numerical value" error="Value must be greater or equal to 0.0" sqref="H11">
      <formula1>0</formula1>
    </dataValidation>
    <dataValidation type="decimal" operator="lessThanOrEqual" allowBlank="1" showErrorMessage="1" errorTitle="Error on numerical value" error="Value must be less or equal to 0.0" sqref="H11">
      <formula1>0</formula1>
    </dataValidation>
    <dataValidation type="decimal" operator="greaterThanOrEqual" allowBlank="1" showErrorMessage="1" errorTitle="Error on numerical value" error="Value must be greater or equal to 0.0" sqref="I11">
      <formula1>0</formula1>
    </dataValidation>
    <dataValidation type="decimal" operator="lessThanOrEqual" allowBlank="1" showErrorMessage="1" errorTitle="Error on numerical value" error="Value must be less or equal to 0.0" sqref="I11">
      <formula1>0</formula1>
    </dataValidation>
    <dataValidation type="decimal" operator="greaterThanOrEqual" allowBlank="1" showErrorMessage="1" errorTitle="Error on numerical value" error="Value must be greater or equal to 0.0" sqref="J11">
      <formula1>0</formula1>
    </dataValidation>
    <dataValidation type="decimal" operator="lessThanOrEqual" allowBlank="1" showErrorMessage="1" errorTitle="Error on numerical value" error="Value must be less or equal to 0.0" sqref="J11">
      <formula1>0</formula1>
    </dataValidation>
    <dataValidation type="decimal" operator="greaterThanOrEqual" allowBlank="1" showErrorMessage="1" errorTitle="Error on numerical value" error="Value must be greater or equal to 0.0" sqref="H12">
      <formula1>0</formula1>
    </dataValidation>
    <dataValidation type="decimal" operator="lessThanOrEqual" allowBlank="1" showErrorMessage="1" errorTitle="Error on numerical value" error="Value must be less or equal to 0.0" sqref="H12">
      <formula1>0</formula1>
    </dataValidation>
    <dataValidation type="decimal" operator="greaterThanOrEqual" allowBlank="1" showErrorMessage="1" errorTitle="Error on numerical value" error="Value must be greater or equal to 0.0" sqref="I12">
      <formula1>0</formula1>
    </dataValidation>
    <dataValidation type="decimal" operator="lessThanOrEqual" allowBlank="1" showErrorMessage="1" errorTitle="Error on numerical value" error="Value must be less or equal to 0.0" sqref="I12">
      <formula1>0</formula1>
    </dataValidation>
    <dataValidation type="decimal" operator="greaterThanOrEqual" allowBlank="1" showErrorMessage="1" errorTitle="Error on numerical value" error="Value must be greater or equal to 0.0" sqref="J12">
      <formula1>0</formula1>
    </dataValidation>
    <dataValidation type="decimal" operator="lessThanOrEqual" allowBlank="1" showErrorMessage="1" errorTitle="Error on numerical value" error="Value must be less or equal to 0.0" sqref="J12">
      <formula1>0</formula1>
    </dataValidation>
    <dataValidation type="decimal" operator="greaterThanOrEqual" allowBlank="1" showErrorMessage="1" errorTitle="Error on numerical value" error="Value must be greater or equal to 0.0" sqref="H13">
      <formula1>0</formula1>
    </dataValidation>
    <dataValidation type="decimal" operator="lessThanOrEqual" allowBlank="1" showErrorMessage="1" errorTitle="Error on numerical value" error="Value must be less or equal to 0.0" sqref="H13">
      <formula1>0</formula1>
    </dataValidation>
    <dataValidation type="decimal" operator="greaterThanOrEqual" allowBlank="1" showErrorMessage="1" errorTitle="Error on numerical value" error="Value must be greater or equal to 0.0" sqref="I13">
      <formula1>0</formula1>
    </dataValidation>
    <dataValidation type="decimal" operator="lessThanOrEqual" allowBlank="1" showErrorMessage="1" errorTitle="Error on numerical value" error="Value must be less or equal to 0.0" sqref="I13">
      <formula1>0</formula1>
    </dataValidation>
    <dataValidation type="decimal" operator="greaterThanOrEqual" allowBlank="1" showErrorMessage="1" errorTitle="Error on numerical value" error="Value must be greater or equal to 0.0" sqref="J13">
      <formula1>0</formula1>
    </dataValidation>
    <dataValidation type="decimal" operator="lessThanOrEqual" allowBlank="1" showErrorMessage="1" errorTitle="Error on numerical value" error="Value must be less or equal to 0.0" sqref="J13">
      <formula1>0</formula1>
    </dataValidation>
    <dataValidation type="decimal" operator="greaterThanOrEqual" allowBlank="1" showErrorMessage="1" errorTitle="Error on numerical value" error="Value must be greater or equal to 0.0" sqref="H14">
      <formula1>0</formula1>
    </dataValidation>
    <dataValidation type="decimal" operator="lessThanOrEqual" allowBlank="1" showErrorMessage="1" errorTitle="Error on numerical value" error="Value must be less or equal to 0.0" sqref="H14">
      <formula1>0</formula1>
    </dataValidation>
    <dataValidation type="decimal" operator="greaterThanOrEqual" allowBlank="1" showErrorMessage="1" errorTitle="Error on numerical value" error="Value must be greater or equal to 0.0" sqref="I14">
      <formula1>0</formula1>
    </dataValidation>
    <dataValidation type="decimal" operator="lessThanOrEqual" allowBlank="1" showErrorMessage="1" errorTitle="Error on numerical value" error="Value must be less or equal to 0.0" sqref="I14">
      <formula1>0</formula1>
    </dataValidation>
    <dataValidation type="decimal" operator="greaterThanOrEqual" allowBlank="1" showErrorMessage="1" errorTitle="Error on numerical value" error="Value must be greater or equal to 0.0" sqref="J14">
      <formula1>0</formula1>
    </dataValidation>
    <dataValidation type="decimal" operator="lessThanOrEqual" allowBlank="1" showErrorMessage="1" errorTitle="Error on numerical value" error="Value must be less or equal to 0.0" sqref="J14">
      <formula1>0</formula1>
    </dataValidation>
    <dataValidation type="decimal" operator="greaterThanOrEqual" allowBlank="1" showErrorMessage="1" errorTitle="Error on numerical value" error="Value must be greater or equal to 0.0" sqref="H15">
      <formula1>0</formula1>
    </dataValidation>
    <dataValidation type="decimal" operator="lessThanOrEqual" allowBlank="1" showErrorMessage="1" errorTitle="Error on numerical value" error="Value must be less or equal to 0.0" sqref="H15">
      <formula1>0</formula1>
    </dataValidation>
    <dataValidation type="decimal" operator="greaterThanOrEqual" allowBlank="1" showErrorMessage="1" errorTitle="Error on numerical value" error="Value must be greater or equal to 0.0" sqref="I15">
      <formula1>0</formula1>
    </dataValidation>
    <dataValidation type="decimal" operator="lessThanOrEqual" allowBlank="1" showErrorMessage="1" errorTitle="Error on numerical value" error="Value must be less or equal to 0.0" sqref="I15">
      <formula1>0</formula1>
    </dataValidation>
    <dataValidation type="decimal" operator="greaterThanOrEqual" allowBlank="1" showErrorMessage="1" errorTitle="Error on numerical value" error="Value must be greater or equal to 0.0" sqref="J15">
      <formula1>0</formula1>
    </dataValidation>
    <dataValidation type="decimal" operator="lessThanOrEqual" allowBlank="1" showErrorMessage="1" errorTitle="Error on numerical value" error="Value must be less or equal to 0.0" sqref="J15">
      <formula1>0</formula1>
    </dataValidation>
    <dataValidation type="decimal" operator="greaterThanOrEqual" allowBlank="1" showErrorMessage="1" errorTitle="Error on numerical value" error="Value must be greater or equal to 0.0" sqref="H16">
      <formula1>0</formula1>
    </dataValidation>
    <dataValidation type="decimal" operator="lessThanOrEqual" allowBlank="1" showErrorMessage="1" errorTitle="Error on numerical value" error="Value must be less or equal to 0.0" sqref="H16">
      <formula1>0</formula1>
    </dataValidation>
    <dataValidation type="decimal" operator="greaterThanOrEqual" allowBlank="1" showErrorMessage="1" errorTitle="Error on numerical value" error="Value must be greater or equal to 0.0" sqref="I16">
      <formula1>0</formula1>
    </dataValidation>
    <dataValidation type="decimal" operator="lessThanOrEqual" allowBlank="1" showErrorMessage="1" errorTitle="Error on numerical value" error="Value must be less or equal to 0.0" sqref="I16">
      <formula1>0</formula1>
    </dataValidation>
    <dataValidation type="decimal" operator="greaterThanOrEqual" allowBlank="1" showErrorMessage="1" errorTitle="Error on numerical value" error="Value must be greater or equal to 0.0" sqref="J16">
      <formula1>0</formula1>
    </dataValidation>
    <dataValidation type="decimal" operator="lessThanOrEqual" allowBlank="1" showErrorMessage="1" errorTitle="Error on numerical value" error="Value must be less or equal to 0.0" sqref="J16">
      <formula1>0</formula1>
    </dataValidation>
    <dataValidation type="decimal" operator="greaterThanOrEqual" allowBlank="1" showErrorMessage="1" errorTitle="Error on numerical value" error="Value must be greater or equal to 0.0" sqref="H17">
      <formula1>0</formula1>
    </dataValidation>
    <dataValidation type="decimal" operator="lessThanOrEqual" allowBlank="1" showErrorMessage="1" errorTitle="Error on numerical value" error="Value must be less or equal to 0.0" sqref="H17">
      <formula1>0</formula1>
    </dataValidation>
    <dataValidation type="decimal" operator="greaterThanOrEqual" allowBlank="1" showErrorMessage="1" errorTitle="Error on numerical value" error="Value must be greater or equal to 0.0" sqref="I17">
      <formula1>0</formula1>
    </dataValidation>
    <dataValidation type="decimal" operator="lessThanOrEqual" allowBlank="1" showErrorMessage="1" errorTitle="Error on numerical value" error="Value must be less or equal to 0.0" sqref="I17">
      <formula1>0</formula1>
    </dataValidation>
    <dataValidation type="decimal" operator="greaterThanOrEqual" allowBlank="1" showErrorMessage="1" errorTitle="Error on numerical value" error="Value must be greater or equal to 0.0" sqref="J17">
      <formula1>0</formula1>
    </dataValidation>
    <dataValidation type="decimal" operator="lessThanOrEqual" allowBlank="1" showErrorMessage="1" errorTitle="Error on numerical value" error="Value must be less or equal to 0.0" sqref="J17">
      <formula1>0</formula1>
    </dataValidation>
    <dataValidation type="decimal" operator="greaterThanOrEqual" allowBlank="1" showErrorMessage="1" errorTitle="Error on numerical value" error="Value must be greater or equal to 0.0" sqref="H18">
      <formula1>0</formula1>
    </dataValidation>
    <dataValidation type="decimal" operator="lessThanOrEqual" allowBlank="1" showErrorMessage="1" errorTitle="Error on numerical value" error="Value must be less or equal to 0.0" sqref="H18">
      <formula1>0</formula1>
    </dataValidation>
    <dataValidation type="decimal" operator="greaterThanOrEqual" allowBlank="1" showErrorMessage="1" errorTitle="Error on numerical value" error="Value must be greater or equal to 0.0" sqref="I18">
      <formula1>0</formula1>
    </dataValidation>
    <dataValidation type="decimal" operator="lessThanOrEqual" allowBlank="1" showErrorMessage="1" errorTitle="Error on numerical value" error="Value must be less or equal to 0.0" sqref="I18">
      <formula1>0</formula1>
    </dataValidation>
    <dataValidation type="decimal" operator="greaterThanOrEqual" allowBlank="1" showErrorMessage="1" errorTitle="Error on numerical value" error="Value must be greater or equal to 0.0" sqref="J18">
      <formula1>0</formula1>
    </dataValidation>
    <dataValidation type="decimal" operator="lessThanOrEqual" allowBlank="1" showErrorMessage="1" errorTitle="Error on numerical value" error="Value must be less or equal to 0.0" sqref="J18">
      <formula1>0</formula1>
    </dataValidation>
    <dataValidation type="decimal" operator="greaterThanOrEqual" allowBlank="1" showErrorMessage="1" errorTitle="Error on numerical value" error="Value must be greater or equal to 0.0" sqref="H19">
      <formula1>0</formula1>
    </dataValidation>
    <dataValidation type="decimal" operator="lessThanOrEqual" allowBlank="1" showErrorMessage="1" errorTitle="Error on numerical value" error="Value must be less or equal to 0.0" sqref="H19">
      <formula1>0</formula1>
    </dataValidation>
    <dataValidation type="decimal" operator="greaterThanOrEqual" allowBlank="1" showErrorMessage="1" errorTitle="Error on numerical value" error="Value must be greater or equal to 0.0" sqref="I19">
      <formula1>0</formula1>
    </dataValidation>
    <dataValidation type="decimal" operator="lessThanOrEqual" allowBlank="1" showErrorMessage="1" errorTitle="Error on numerical value" error="Value must be less or equal to 0.0" sqref="I19">
      <formula1>0</formula1>
    </dataValidation>
    <dataValidation type="decimal" operator="greaterThanOrEqual" allowBlank="1" showErrorMessage="1" errorTitle="Error on numerical value" error="Value must be greater or equal to 0.0" sqref="J19">
      <formula1>0</formula1>
    </dataValidation>
    <dataValidation type="decimal" operator="lessThanOrEqual" allowBlank="1" showErrorMessage="1" errorTitle="Error on numerical value" error="Value must be less or equal to 0.0" sqref="J19">
      <formula1>0</formula1>
    </dataValidation>
    <dataValidation type="decimal" operator="greaterThanOrEqual" allowBlank="1" showErrorMessage="1" errorTitle="Error on numerical value" error="Value must be greater or equal to 0.0" sqref="H20">
      <formula1>0</formula1>
    </dataValidation>
    <dataValidation type="decimal" operator="lessThanOrEqual" allowBlank="1" showErrorMessage="1" errorTitle="Error on numerical value" error="Value must be less or equal to 0.0" sqref="H20">
      <formula1>0</formula1>
    </dataValidation>
    <dataValidation type="decimal" operator="greaterThanOrEqual" allowBlank="1" showErrorMessage="1" errorTitle="Error on numerical value" error="Value must be greater or equal to 0.0" sqref="I20">
      <formula1>0</formula1>
    </dataValidation>
    <dataValidation type="decimal" operator="lessThanOrEqual" allowBlank="1" showErrorMessage="1" errorTitle="Error on numerical value" error="Value must be less or equal to 0.0" sqref="I20">
      <formula1>0</formula1>
    </dataValidation>
    <dataValidation type="decimal" operator="greaterThanOrEqual" allowBlank="1" showErrorMessage="1" errorTitle="Error on numerical value" error="Value must be greater or equal to 0.0" sqref="J20">
      <formula1>0</formula1>
    </dataValidation>
    <dataValidation type="decimal" operator="lessThanOrEqual" allowBlank="1" showErrorMessage="1" errorTitle="Error on numerical value" error="Value must be less or equal to 0.0" sqref="J20">
      <formula1>0</formula1>
    </dataValidation>
    <dataValidation type="decimal" operator="greaterThanOrEqual" allowBlank="1" showErrorMessage="1" errorTitle="Error on numerical value" error="Value must be greater or equal to 0.0" sqref="H21">
      <formula1>0</formula1>
    </dataValidation>
    <dataValidation type="decimal" operator="lessThanOrEqual" allowBlank="1" showErrorMessage="1" errorTitle="Error on numerical value" error="Value must be less or equal to 0.0" sqref="H21">
      <formula1>0</formula1>
    </dataValidation>
    <dataValidation type="decimal" operator="greaterThanOrEqual" allowBlank="1" showErrorMessage="1" errorTitle="Error on numerical value" error="Value must be greater or equal to 0.0" sqref="I21">
      <formula1>0</formula1>
    </dataValidation>
    <dataValidation type="decimal" operator="lessThanOrEqual" allowBlank="1" showErrorMessage="1" errorTitle="Error on numerical value" error="Value must be less or equal to 0.0" sqref="I21">
      <formula1>0</formula1>
    </dataValidation>
    <dataValidation type="decimal" operator="greaterThanOrEqual" allowBlank="1" showErrorMessage="1" errorTitle="Error on numerical value" error="Value must be greater or equal to 0.0" sqref="J21">
      <formula1>0</formula1>
    </dataValidation>
    <dataValidation type="decimal" operator="lessThanOrEqual" allowBlank="1" showErrorMessage="1" errorTitle="Error on numerical value" error="Value must be less or equal to 0.0" sqref="J21">
      <formula1>0</formula1>
    </dataValidation>
    <dataValidation type="decimal" operator="greaterThanOrEqual" allowBlank="1" showErrorMessage="1" errorTitle="Error on numerical value" error="Value must be greater or equal to 0.0" sqref="H22">
      <formula1>0</formula1>
    </dataValidation>
    <dataValidation type="decimal" operator="lessThanOrEqual" allowBlank="1" showErrorMessage="1" errorTitle="Error on numerical value" error="Value must be less or equal to 0.0" sqref="H22">
      <formula1>0</formula1>
    </dataValidation>
    <dataValidation type="decimal" operator="greaterThanOrEqual" allowBlank="1" showErrorMessage="1" errorTitle="Error on numerical value" error="Value must be greater or equal to 0.0" sqref="I22">
      <formula1>0</formula1>
    </dataValidation>
    <dataValidation type="decimal" operator="lessThanOrEqual" allowBlank="1" showErrorMessage="1" errorTitle="Error on numerical value" error="Value must be less or equal to 0.0" sqref="I22">
      <formula1>0</formula1>
    </dataValidation>
    <dataValidation type="decimal" operator="greaterThanOrEqual" allowBlank="1" showErrorMessage="1" errorTitle="Error on numerical value" error="Value must be greater or equal to 0.0" sqref="J22">
      <formula1>0</formula1>
    </dataValidation>
    <dataValidation type="decimal" operator="lessThanOrEqual" allowBlank="1" showErrorMessage="1" errorTitle="Error on numerical value" error="Value must be less or equal to 0.0" sqref="J22">
      <formula1>0</formula1>
    </dataValidation>
    <dataValidation type="decimal" operator="greaterThanOrEqual" allowBlank="1" showErrorMessage="1" errorTitle="Error on numerical value" error="Value must be greater or equal to 0.0" sqref="H23">
      <formula1>0</formula1>
    </dataValidation>
    <dataValidation type="decimal" operator="lessThanOrEqual" allowBlank="1" showErrorMessage="1" errorTitle="Error on numerical value" error="Value must be less or equal to 0.0" sqref="H23">
      <formula1>0</formula1>
    </dataValidation>
    <dataValidation type="decimal" operator="greaterThanOrEqual" allowBlank="1" showErrorMessage="1" errorTitle="Error on numerical value" error="Value must be greater or equal to 0.0" sqref="I23">
      <formula1>0</formula1>
    </dataValidation>
    <dataValidation type="decimal" operator="lessThanOrEqual" allowBlank="1" showErrorMessage="1" errorTitle="Error on numerical value" error="Value must be less or equal to 0.0" sqref="I23">
      <formula1>0</formula1>
    </dataValidation>
    <dataValidation type="decimal" operator="greaterThanOrEqual" allowBlank="1" showErrorMessage="1" errorTitle="Error on numerical value" error="Value must be greater or equal to 0.0" sqref="J23">
      <formula1>0</formula1>
    </dataValidation>
    <dataValidation type="decimal" operator="lessThanOrEqual" allowBlank="1" showErrorMessage="1" errorTitle="Error on numerical value" error="Value must be less or equal to 0.0" sqref="J23">
      <formula1>0</formula1>
    </dataValidation>
    <dataValidation type="decimal" operator="greaterThanOrEqual" allowBlank="1" showErrorMessage="1" errorTitle="Error on numerical value" error="Value must be greater or equal to 0.0" sqref="H24">
      <formula1>0</formula1>
    </dataValidation>
    <dataValidation type="decimal" operator="lessThanOrEqual" allowBlank="1" showErrorMessage="1" errorTitle="Error on numerical value" error="Value must be less or equal to 0.0" sqref="H24">
      <formula1>0</formula1>
    </dataValidation>
    <dataValidation type="decimal" operator="greaterThanOrEqual" allowBlank="1" showErrorMessage="1" errorTitle="Error on numerical value" error="Value must be greater or equal to 0.0" sqref="I24">
      <formula1>0</formula1>
    </dataValidation>
    <dataValidation type="decimal" operator="lessThanOrEqual" allowBlank="1" showErrorMessage="1" errorTitle="Error on numerical value" error="Value must be less or equal to 0.0" sqref="I24">
      <formula1>0</formula1>
    </dataValidation>
    <dataValidation type="decimal" operator="greaterThanOrEqual" allowBlank="1" showErrorMessage="1" errorTitle="Error on numerical value" error="Value must be greater or equal to 0.0" sqref="J24">
      <formula1>0</formula1>
    </dataValidation>
    <dataValidation type="decimal" operator="lessThanOrEqual" allowBlank="1" showErrorMessage="1" errorTitle="Error on numerical value" error="Value must be less or equal to 0.0" sqref="J24">
      <formula1>0</formula1>
    </dataValidation>
    <dataValidation type="decimal" operator="greaterThanOrEqual" allowBlank="1" showErrorMessage="1" errorTitle="Error on numerical value" error="Value must be greater or equal to 0.0" sqref="H25">
      <formula1>0</formula1>
    </dataValidation>
    <dataValidation type="decimal" operator="lessThanOrEqual" allowBlank="1" showErrorMessage="1" errorTitle="Error on numerical value" error="Value must be less or equal to 0.0" sqref="H25">
      <formula1>0</formula1>
    </dataValidation>
    <dataValidation type="decimal" operator="greaterThanOrEqual" allowBlank="1" showErrorMessage="1" errorTitle="Error on numerical value" error="Value must be greater or equal to 0.0" sqref="I25">
      <formula1>0</formula1>
    </dataValidation>
    <dataValidation type="decimal" operator="lessThanOrEqual" allowBlank="1" showErrorMessage="1" errorTitle="Error on numerical value" error="Value must be less or equal to 0.0" sqref="I25">
      <formula1>0</formula1>
    </dataValidation>
    <dataValidation type="decimal" operator="greaterThanOrEqual" allowBlank="1" showErrorMessage="1" errorTitle="Error on numerical value" error="Value must be greater or equal to 0.0" sqref="J25">
      <formula1>0</formula1>
    </dataValidation>
    <dataValidation type="decimal" operator="lessThanOrEqual" allowBlank="1" showErrorMessage="1" errorTitle="Error on numerical value" error="Value must be less or equal to 0.0" sqref="J25">
      <formula1>0</formula1>
    </dataValidation>
    <dataValidation type="decimal" operator="greaterThanOrEqual" allowBlank="1" showErrorMessage="1" errorTitle="Error on numerical value" error="Value must be greater or equal to 0.0" sqref="H26">
      <formula1>0</formula1>
    </dataValidation>
    <dataValidation type="decimal" operator="lessThanOrEqual" allowBlank="1" showErrorMessage="1" errorTitle="Error on numerical value" error="Value must be less or equal to 0.0" sqref="H26">
      <formula1>0</formula1>
    </dataValidation>
    <dataValidation type="decimal" operator="greaterThanOrEqual" allowBlank="1" showErrorMessage="1" errorTitle="Error on numerical value" error="Value must be greater or equal to 0.0" sqref="I26">
      <formula1>0</formula1>
    </dataValidation>
    <dataValidation type="decimal" operator="lessThanOrEqual" allowBlank="1" showErrorMessage="1" errorTitle="Error on numerical value" error="Value must be less or equal to 0.0" sqref="I26">
      <formula1>0</formula1>
    </dataValidation>
    <dataValidation type="decimal" operator="greaterThanOrEqual" allowBlank="1" showErrorMessage="1" errorTitle="Error on numerical value" error="Value must be greater or equal to 0.0" sqref="J26">
      <formula1>0</formula1>
    </dataValidation>
    <dataValidation type="decimal" operator="lessThanOrEqual" allowBlank="1" showErrorMessage="1" errorTitle="Error on numerical value" error="Value must be less or equal to 0.0" sqref="J26">
      <formula1>0</formula1>
    </dataValidation>
    <dataValidation type="decimal" operator="greaterThanOrEqual" allowBlank="1" showErrorMessage="1" errorTitle="Error on numerical value" error="Value must be greater or equal to 0.0" sqref="H27">
      <formula1>0</formula1>
    </dataValidation>
    <dataValidation type="decimal" operator="lessThanOrEqual" allowBlank="1" showErrorMessage="1" errorTitle="Error on numerical value" error="Value must be less or equal to 0.0" sqref="H27">
      <formula1>0</formula1>
    </dataValidation>
    <dataValidation type="decimal" operator="greaterThanOrEqual" allowBlank="1" showErrorMessage="1" errorTitle="Error on numerical value" error="Value must be greater or equal to 0.0" sqref="I27">
      <formula1>0</formula1>
    </dataValidation>
    <dataValidation type="decimal" operator="lessThanOrEqual" allowBlank="1" showErrorMessage="1" errorTitle="Error on numerical value" error="Value must be less or equal to 0.0" sqref="I27">
      <formula1>0</formula1>
    </dataValidation>
    <dataValidation type="decimal" operator="greaterThanOrEqual" allowBlank="1" showErrorMessage="1" errorTitle="Error on numerical value" error="Value must be greater or equal to 0.0" sqref="J27">
      <formula1>0</formula1>
    </dataValidation>
    <dataValidation type="decimal" operator="lessThanOrEqual" allowBlank="1" showErrorMessage="1" errorTitle="Error on numerical value" error="Value must be less or equal to 0.0" sqref="J27">
      <formula1>0</formula1>
    </dataValidation>
    <dataValidation type="decimal" operator="greaterThanOrEqual" allowBlank="1" showErrorMessage="1" errorTitle="Error on numerical value" error="Value must be greater or equal to 0.0" sqref="H28">
      <formula1>0</formula1>
    </dataValidation>
    <dataValidation type="decimal" operator="lessThanOrEqual" allowBlank="1" showErrorMessage="1" errorTitle="Error on numerical value" error="Value must be less or equal to 0.0" sqref="H28">
      <formula1>0</formula1>
    </dataValidation>
    <dataValidation type="decimal" operator="greaterThanOrEqual" allowBlank="1" showErrorMessage="1" errorTitle="Error on numerical value" error="Value must be greater or equal to 0.0" sqref="I28">
      <formula1>0</formula1>
    </dataValidation>
    <dataValidation type="decimal" operator="lessThanOrEqual" allowBlank="1" showErrorMessage="1" errorTitle="Error on numerical value" error="Value must be less or equal to 0.0" sqref="I28">
      <formula1>0</formula1>
    </dataValidation>
    <dataValidation type="decimal" operator="greaterThanOrEqual" allowBlank="1" showErrorMessage="1" errorTitle="Error on numerical value" error="Value must be greater or equal to 0.0" sqref="J28">
      <formula1>0</formula1>
    </dataValidation>
    <dataValidation type="decimal" operator="lessThanOrEqual" allowBlank="1" showErrorMessage="1" errorTitle="Error on numerical value" error="Value must be less or equal to 0.0" sqref="J28">
      <formula1>0</formula1>
    </dataValidation>
    <dataValidation type="decimal" operator="greaterThanOrEqual" allowBlank="1" showErrorMessage="1" errorTitle="Error on numerical value" error="Value must be greater or equal to 0.0" sqref="H29">
      <formula1>0</formula1>
    </dataValidation>
    <dataValidation type="decimal" operator="lessThanOrEqual" allowBlank="1" showErrorMessage="1" errorTitle="Error on numerical value" error="Value must be less or equal to 0.0" sqref="H29">
      <formula1>0</formula1>
    </dataValidation>
    <dataValidation type="decimal" operator="greaterThanOrEqual" allowBlank="1" showErrorMessage="1" errorTitle="Error on numerical value" error="Value must be greater or equal to 0.0" sqref="I29">
      <formula1>0</formula1>
    </dataValidation>
    <dataValidation type="decimal" operator="lessThanOrEqual" allowBlank="1" showErrorMessage="1" errorTitle="Error on numerical value" error="Value must be less or equal to 0.0" sqref="I29">
      <formula1>0</formula1>
    </dataValidation>
    <dataValidation type="decimal" operator="greaterThanOrEqual" allowBlank="1" showErrorMessage="1" errorTitle="Error on numerical value" error="Value must be greater or equal to 0.0" sqref="J29">
      <formula1>0</formula1>
    </dataValidation>
    <dataValidation type="decimal" operator="lessThanOrEqual" allowBlank="1" showErrorMessage="1" errorTitle="Error on numerical value" error="Value must be less or equal to 0.0" sqref="J29">
      <formula1>0</formula1>
    </dataValidation>
    <dataValidation type="decimal" operator="greaterThanOrEqual" allowBlank="1" showErrorMessage="1" errorTitle="Error on numerical value" error="Value must be greater or equal to 0.0" sqref="H30">
      <formula1>0</formula1>
    </dataValidation>
    <dataValidation type="decimal" operator="lessThanOrEqual" allowBlank="1" showErrorMessage="1" errorTitle="Error on numerical value" error="Value must be less or equal to 0.0" sqref="H30">
      <formula1>0</formula1>
    </dataValidation>
    <dataValidation type="decimal" operator="greaterThanOrEqual" allowBlank="1" showErrorMessage="1" errorTitle="Error on numerical value" error="Value must be greater or equal to 0.0" sqref="I30">
      <formula1>0</formula1>
    </dataValidation>
    <dataValidation type="decimal" operator="lessThanOrEqual" allowBlank="1" showErrorMessage="1" errorTitle="Error on numerical value" error="Value must be less or equal to 0.0" sqref="I30">
      <formula1>0</formula1>
    </dataValidation>
    <dataValidation type="decimal" operator="greaterThanOrEqual" allowBlank="1" showErrorMessage="1" errorTitle="Error on numerical value" error="Value must be greater or equal to 0.0" sqref="J30">
      <formula1>0</formula1>
    </dataValidation>
    <dataValidation type="decimal" operator="lessThanOrEqual" allowBlank="1" showErrorMessage="1" errorTitle="Error on numerical value" error="Value must be less or equal to 0.0" sqref="J30">
      <formula1>0</formula1>
    </dataValidation>
    <dataValidation type="decimal" operator="greaterThanOrEqual" allowBlank="1" showErrorMessage="1" errorTitle="Error on numerical value" error="Value must be greater or equal to 0.0" sqref="H31">
      <formula1>0</formula1>
    </dataValidation>
    <dataValidation type="decimal" operator="lessThanOrEqual" allowBlank="1" showErrorMessage="1" errorTitle="Error on numerical value" error="Value must be less or equal to 0.0" sqref="H31">
      <formula1>0</formula1>
    </dataValidation>
    <dataValidation type="decimal" operator="greaterThanOrEqual" allowBlank="1" showErrorMessage="1" errorTitle="Error on numerical value" error="Value must be greater or equal to 0.0" sqref="I31">
      <formula1>0</formula1>
    </dataValidation>
    <dataValidation type="decimal" operator="lessThanOrEqual" allowBlank="1" showErrorMessage="1" errorTitle="Error on numerical value" error="Value must be less or equal to 0.0" sqref="I31">
      <formula1>0</formula1>
    </dataValidation>
    <dataValidation type="decimal" operator="greaterThanOrEqual" allowBlank="1" showErrorMessage="1" errorTitle="Error on numerical value" error="Value must be greater or equal to 0.0" sqref="J31">
      <formula1>0</formula1>
    </dataValidation>
    <dataValidation type="decimal" operator="lessThanOrEqual" allowBlank="1" showErrorMessage="1" errorTitle="Error on numerical value" error="Value must be less or equal to 0.0" sqref="J31">
      <formula1>0</formula1>
    </dataValidation>
    <dataValidation type="decimal" operator="greaterThanOrEqual" allowBlank="1" showErrorMessage="1" errorTitle="Error on numerical value" error="Value must be greater or equal to 0.0" sqref="H32">
      <formula1>0</formula1>
    </dataValidation>
    <dataValidation type="decimal" operator="lessThanOrEqual" allowBlank="1" showErrorMessage="1" errorTitle="Error on numerical value" error="Value must be less or equal to 0.0" sqref="H32">
      <formula1>0</formula1>
    </dataValidation>
    <dataValidation type="decimal" operator="greaterThanOrEqual" allowBlank="1" showErrorMessage="1" errorTitle="Error on numerical value" error="Value must be greater or equal to 0.0" sqref="I32">
      <formula1>0</formula1>
    </dataValidation>
    <dataValidation type="decimal" operator="lessThanOrEqual" allowBlank="1" showErrorMessage="1" errorTitle="Error on numerical value" error="Value must be less or equal to 0.0" sqref="I32">
      <formula1>0</formula1>
    </dataValidation>
    <dataValidation type="decimal" operator="greaterThanOrEqual" allowBlank="1" showErrorMessage="1" errorTitle="Error on numerical value" error="Value must be greater or equal to 0.0" sqref="J32">
      <formula1>0</formula1>
    </dataValidation>
    <dataValidation type="decimal" operator="lessThanOrEqual" allowBlank="1" showErrorMessage="1" errorTitle="Error on numerical value" error="Value must be less or equal to 0.0" sqref="J32">
      <formula1>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" customWidth="1"/>
    <col min="2" max="2" width="14.28515625" customWidth="1"/>
    <col min="3" max="3" width="15.5703125" customWidth="1"/>
    <col min="4" max="4" width="16.140625" customWidth="1"/>
    <col min="5" max="5" width="11.140625" customWidth="1"/>
    <col min="6" max="6" width="18" customWidth="1"/>
    <col min="7" max="7" width="102.5703125" customWidth="1"/>
    <col min="8" max="8" width="9.140625" customWidth="1"/>
    <col min="9" max="9" width="85.85546875" customWidth="1"/>
    <col min="10" max="10" width="107.42578125" customWidth="1"/>
    <col min="11" max="11" width="28.7109375" customWidth="1"/>
    <col min="12" max="12" width="15.5703125" customWidth="1"/>
    <col min="13" max="13" width="17.140625" customWidth="1"/>
    <col min="14" max="14" width="9.28515625" customWidth="1"/>
    <col min="15" max="15" width="10" customWidth="1"/>
    <col min="16" max="16" width="8.42578125" customWidth="1"/>
  </cols>
  <sheetData>
    <row r="1" spans="1:16" x14ac:dyDescent="0.25">
      <c r="A1" s="3511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37</v>
      </c>
      <c r="G1" s="8654" t="s">
        <v>2</v>
      </c>
      <c r="H1" s="8654" t="s">
        <v>2</v>
      </c>
      <c r="I1" s="8654" t="s">
        <v>17</v>
      </c>
      <c r="J1" s="8654" t="s">
        <v>2</v>
      </c>
      <c r="K1" s="8654" t="s">
        <v>2</v>
      </c>
      <c r="L1" s="8654" t="s">
        <v>38</v>
      </c>
      <c r="M1" s="8654" t="s">
        <v>2</v>
      </c>
      <c r="N1" s="8654" t="s">
        <v>39</v>
      </c>
      <c r="O1" s="8654" t="s">
        <v>2</v>
      </c>
      <c r="P1" s="8654" t="s">
        <v>2</v>
      </c>
    </row>
    <row r="2" spans="1:16" x14ac:dyDescent="0.25">
      <c r="A2" s="3512" t="s">
        <v>5</v>
      </c>
      <c r="B2" s="3512" t="s">
        <v>6</v>
      </c>
      <c r="C2" s="3512" t="s">
        <v>7</v>
      </c>
      <c r="D2" s="3512" t="s">
        <v>8</v>
      </c>
      <c r="E2" s="3512" t="s">
        <v>40</v>
      </c>
      <c r="F2" s="3512" t="s">
        <v>42</v>
      </c>
      <c r="G2" s="3512" t="s">
        <v>43</v>
      </c>
      <c r="H2" s="3512" t="s">
        <v>44</v>
      </c>
      <c r="I2" s="3512" t="s">
        <v>45</v>
      </c>
      <c r="J2" s="3512" t="s">
        <v>46</v>
      </c>
      <c r="K2" s="3512" t="s">
        <v>47</v>
      </c>
      <c r="L2" s="3512" t="s">
        <v>48</v>
      </c>
      <c r="M2" s="3512" t="s">
        <v>49</v>
      </c>
      <c r="N2" s="3512" t="s">
        <v>50</v>
      </c>
      <c r="O2" s="3512" t="s">
        <v>51</v>
      </c>
      <c r="P2" s="3512" t="s">
        <v>52</v>
      </c>
    </row>
    <row r="3" spans="1:16" x14ac:dyDescent="0.25">
      <c r="A3" s="3513" t="s">
        <v>68</v>
      </c>
      <c r="B3" s="3514" t="s">
        <v>69</v>
      </c>
      <c r="C3" s="3515" t="s">
        <v>2</v>
      </c>
      <c r="D3" s="3516" t="s">
        <v>2</v>
      </c>
      <c r="E3" s="3517" t="s">
        <v>55</v>
      </c>
      <c r="F3" s="3518" t="s">
        <v>2</v>
      </c>
      <c r="G3" s="3519" t="s">
        <v>56</v>
      </c>
      <c r="H3" s="3520" t="s">
        <v>57</v>
      </c>
      <c r="I3" s="3521" t="s">
        <v>58</v>
      </c>
      <c r="J3" s="3522" t="s">
        <v>59</v>
      </c>
      <c r="K3" s="3523" t="s">
        <v>60</v>
      </c>
      <c r="L3" s="3524" t="s">
        <v>2</v>
      </c>
      <c r="M3" s="3525" t="s">
        <v>2</v>
      </c>
      <c r="N3" s="3526" t="s">
        <v>2</v>
      </c>
      <c r="O3" s="3527" t="s">
        <v>2</v>
      </c>
      <c r="P3" s="3528" t="s">
        <v>2</v>
      </c>
    </row>
    <row r="4" spans="1:16" x14ac:dyDescent="0.25">
      <c r="A4" s="3529" t="str">
        <f>IF(COUNTIF(B4:Z4, "*") &gt; 0,"node_excel_f27dd4c5-c685-4910-aa34-65b8513a2e58", "")</f>
        <v/>
      </c>
      <c r="B4" s="3530"/>
      <c r="C4" s="3531"/>
      <c r="D4" s="3532"/>
      <c r="E4" s="3533"/>
      <c r="F4" s="3534"/>
      <c r="G4" s="3535"/>
      <c r="H4" s="3536"/>
      <c r="I4" s="3537"/>
      <c r="J4" s="3538"/>
      <c r="K4" s="3539"/>
      <c r="L4" s="3540"/>
      <c r="M4" s="3541"/>
      <c r="N4" s="3542"/>
      <c r="O4" s="3543"/>
      <c r="P4" s="3544"/>
    </row>
    <row r="5" spans="1:16" x14ac:dyDescent="0.25">
      <c r="A5" s="3545" t="str">
        <f>IF(COUNTIF(B5:Z5, "*") &gt; 0,"node_excel_165e56d0-1418-4a0d-baa2-f697566009e6", "")</f>
        <v/>
      </c>
      <c r="B5" s="3546"/>
      <c r="C5" s="3547"/>
      <c r="D5" s="3548"/>
      <c r="E5" s="3549"/>
      <c r="F5" s="3550"/>
      <c r="G5" s="3551"/>
      <c r="H5" s="3552"/>
      <c r="I5" s="3553"/>
      <c r="J5" s="3554"/>
      <c r="K5" s="3555"/>
      <c r="L5" s="3556"/>
      <c r="M5" s="3557"/>
      <c r="N5" s="3558"/>
      <c r="O5" s="3559"/>
      <c r="P5" s="3560"/>
    </row>
    <row r="6" spans="1:16" x14ac:dyDescent="0.25">
      <c r="A6" s="3561" t="str">
        <f>IF(COUNTIF(B6:Z6, "*") &gt; 0,"node_excel_b3111279-78a2-485d-9f52-073178a1a58c", "")</f>
        <v/>
      </c>
      <c r="B6" s="3562"/>
      <c r="C6" s="3563"/>
      <c r="D6" s="3564"/>
      <c r="E6" s="3565"/>
      <c r="F6" s="3566"/>
      <c r="G6" s="3567"/>
      <c r="H6" s="3568"/>
      <c r="I6" s="3569"/>
      <c r="J6" s="3570"/>
      <c r="K6" s="3571"/>
      <c r="L6" s="3572"/>
      <c r="M6" s="3573"/>
      <c r="N6" s="3574"/>
      <c r="O6" s="3575"/>
      <c r="P6" s="3576"/>
    </row>
    <row r="7" spans="1:16" x14ac:dyDescent="0.25">
      <c r="A7" s="3577" t="str">
        <f>IF(COUNTIF(B7:Z7, "*") &gt; 0,"node_excel_30f51925-5464-4f14-b0d0-b929f7245dd8", "")</f>
        <v/>
      </c>
      <c r="B7" s="3578"/>
      <c r="C7" s="3579"/>
      <c r="D7" s="3580"/>
      <c r="E7" s="3581"/>
      <c r="F7" s="3582"/>
      <c r="G7" s="3583"/>
      <c r="H7" s="3584"/>
      <c r="I7" s="3585"/>
      <c r="J7" s="3586"/>
      <c r="K7" s="3587"/>
      <c r="L7" s="3588"/>
      <c r="M7" s="3589"/>
      <c r="N7" s="3590"/>
      <c r="O7" s="3591"/>
      <c r="P7" s="3592"/>
    </row>
    <row r="8" spans="1:16" x14ac:dyDescent="0.25">
      <c r="A8" s="3593" t="str">
        <f>IF(COUNTIF(B8:Z8, "*") &gt; 0,"node_excel_71280f7f-e58d-49ad-996c-e64a0114df48", "")</f>
        <v/>
      </c>
      <c r="B8" s="3594"/>
      <c r="C8" s="3595"/>
      <c r="D8" s="3596"/>
      <c r="E8" s="3597"/>
      <c r="F8" s="3598"/>
      <c r="G8" s="3599"/>
      <c r="H8" s="3600"/>
      <c r="I8" s="3601"/>
      <c r="J8" s="3602"/>
      <c r="K8" s="3603"/>
      <c r="L8" s="3604"/>
      <c r="M8" s="3605"/>
      <c r="N8" s="3606"/>
      <c r="O8" s="3607"/>
      <c r="P8" s="3608"/>
    </row>
    <row r="9" spans="1:16" x14ac:dyDescent="0.25">
      <c r="A9" s="3609" t="str">
        <f>IF(COUNTIF(B9:Z9, "*") &gt; 0,"node_excel_73ff664b-afdf-499c-9bf9-453229fac6ea", "")</f>
        <v/>
      </c>
      <c r="B9" s="3610"/>
      <c r="C9" s="3611"/>
      <c r="D9" s="3612"/>
      <c r="E9" s="3613"/>
      <c r="F9" s="3614"/>
      <c r="G9" s="3615"/>
      <c r="H9" s="3616"/>
      <c r="I9" s="3617"/>
      <c r="J9" s="3618"/>
      <c r="K9" s="3619"/>
      <c r="L9" s="3620"/>
      <c r="M9" s="3621"/>
      <c r="N9" s="3622"/>
      <c r="O9" s="3623"/>
      <c r="P9" s="3624"/>
    </row>
    <row r="10" spans="1:16" x14ac:dyDescent="0.25">
      <c r="A10" s="3625" t="str">
        <f>IF(COUNTIF(B10:Z10, "*") &gt; 0,"node_excel_422a8ed9-3347-4290-b159-d19d6a7e90d4", "")</f>
        <v/>
      </c>
      <c r="B10" s="3626"/>
      <c r="C10" s="3627"/>
      <c r="D10" s="3628"/>
      <c r="E10" s="3629"/>
      <c r="F10" s="3630"/>
      <c r="G10" s="3631"/>
      <c r="H10" s="3632"/>
      <c r="I10" s="3633"/>
      <c r="J10" s="3634"/>
      <c r="K10" s="3635"/>
      <c r="L10" s="3636"/>
      <c r="M10" s="3637"/>
      <c r="N10" s="3638"/>
      <c r="O10" s="3639"/>
      <c r="P10" s="3640"/>
    </row>
    <row r="11" spans="1:16" x14ac:dyDescent="0.25">
      <c r="A11" s="3641" t="str">
        <f>IF(COUNTIF(B11:Z11, "*") &gt; 0,"node_excel_e5ba2119-a61e-440d-ad77-8bb4da9943f0", "")</f>
        <v/>
      </c>
      <c r="B11" s="3642"/>
      <c r="C11" s="3643"/>
      <c r="D11" s="3644"/>
      <c r="E11" s="3645"/>
      <c r="F11" s="3646"/>
      <c r="G11" s="3647"/>
      <c r="H11" s="3648"/>
      <c r="I11" s="3649"/>
      <c r="J11" s="3650"/>
      <c r="K11" s="3651"/>
      <c r="L11" s="3652"/>
      <c r="M11" s="3653"/>
      <c r="N11" s="3654"/>
      <c r="O11" s="3655"/>
      <c r="P11" s="3656"/>
    </row>
    <row r="12" spans="1:16" x14ac:dyDescent="0.25">
      <c r="A12" s="3657" t="str">
        <f>IF(COUNTIF(B12:Z12, "*") &gt; 0,"node_excel_6c099d11-052b-47a5-af85-20bae28ab380", "")</f>
        <v/>
      </c>
      <c r="B12" s="3658"/>
      <c r="C12" s="3659"/>
      <c r="D12" s="3660"/>
      <c r="E12" s="3661"/>
      <c r="F12" s="3662"/>
      <c r="G12" s="3663"/>
      <c r="H12" s="3664"/>
      <c r="I12" s="3665"/>
      <c r="J12" s="3666"/>
      <c r="K12" s="3667"/>
      <c r="L12" s="3668"/>
      <c r="M12" s="3669"/>
      <c r="N12" s="3670"/>
      <c r="O12" s="3671"/>
      <c r="P12" s="3672"/>
    </row>
    <row r="13" spans="1:16" x14ac:dyDescent="0.25">
      <c r="A13" s="3673" t="str">
        <f>IF(COUNTIF(B13:Z13, "*") &gt; 0,"node_excel_432ee608-3ffa-4e62-941c-b5d6d2b96a57", "")</f>
        <v/>
      </c>
      <c r="B13" s="3674"/>
      <c r="C13" s="3675"/>
      <c r="D13" s="3676"/>
      <c r="E13" s="3677"/>
      <c r="F13" s="3678"/>
      <c r="G13" s="3679"/>
      <c r="H13" s="3680"/>
      <c r="I13" s="3681"/>
      <c r="J13" s="3682"/>
      <c r="K13" s="3683"/>
      <c r="L13" s="3684"/>
      <c r="M13" s="3685"/>
      <c r="N13" s="3686"/>
      <c r="O13" s="3687"/>
      <c r="P13" s="3688"/>
    </row>
    <row r="14" spans="1:16" x14ac:dyDescent="0.25">
      <c r="A14" s="3689" t="str">
        <f>IF(COUNTIF(B14:Z14, "*") &gt; 0,"node_excel_91b7578f-a0bf-4413-9461-b18496719da8", "")</f>
        <v/>
      </c>
      <c r="B14" s="3690"/>
      <c r="C14" s="3691"/>
      <c r="D14" s="3692"/>
      <c r="E14" s="3693"/>
      <c r="F14" s="3694"/>
      <c r="G14" s="3695"/>
      <c r="H14" s="3696"/>
      <c r="I14" s="3697"/>
      <c r="J14" s="3698"/>
      <c r="K14" s="3699"/>
      <c r="L14" s="3700"/>
      <c r="M14" s="3701"/>
      <c r="N14" s="3702"/>
      <c r="O14" s="3703"/>
      <c r="P14" s="3704"/>
    </row>
    <row r="15" spans="1:16" x14ac:dyDescent="0.25">
      <c r="A15" s="3705" t="str">
        <f>IF(COUNTIF(B15:Z15, "*") &gt; 0,"node_excel_40771d30-fa33-4c10-a113-08730d62096c", "")</f>
        <v/>
      </c>
      <c r="B15" s="3706"/>
      <c r="C15" s="3707"/>
      <c r="D15" s="3708"/>
      <c r="E15" s="3709"/>
      <c r="F15" s="3710"/>
      <c r="G15" s="3711"/>
      <c r="H15" s="3712"/>
      <c r="I15" s="3713"/>
      <c r="J15" s="3714"/>
      <c r="K15" s="3715"/>
      <c r="L15" s="3716"/>
      <c r="M15" s="3717"/>
      <c r="N15" s="3718"/>
      <c r="O15" s="3719"/>
      <c r="P15" s="3720"/>
    </row>
    <row r="16" spans="1:16" x14ac:dyDescent="0.25">
      <c r="A16" s="3721" t="str">
        <f>IF(COUNTIF(B16:Z16, "*") &gt; 0,"node_excel_d911485b-8d3b-416d-918e-f8068ef86355", "")</f>
        <v/>
      </c>
      <c r="B16" s="3722"/>
      <c r="C16" s="3723"/>
      <c r="D16" s="3724"/>
      <c r="E16" s="3725"/>
      <c r="F16" s="3726"/>
      <c r="G16" s="3727"/>
      <c r="H16" s="3728"/>
      <c r="I16" s="3729"/>
      <c r="J16" s="3730"/>
      <c r="K16" s="3731"/>
      <c r="L16" s="3732"/>
      <c r="M16" s="3733"/>
      <c r="N16" s="3734"/>
      <c r="O16" s="3735"/>
      <c r="P16" s="3736"/>
    </row>
    <row r="17" spans="1:16" x14ac:dyDescent="0.25">
      <c r="A17" s="3737" t="str">
        <f>IF(COUNTIF(B17:Z17, "*") &gt; 0,"node_excel_49ab4433-4e82-4d94-8688-be6c0c6eec8e", "")</f>
        <v/>
      </c>
      <c r="B17" s="3738"/>
      <c r="C17" s="3739"/>
      <c r="D17" s="3740"/>
      <c r="E17" s="3741"/>
      <c r="F17" s="3742"/>
      <c r="G17" s="3743"/>
      <c r="H17" s="3744"/>
      <c r="I17" s="3745"/>
      <c r="J17" s="3746"/>
      <c r="K17" s="3747"/>
      <c r="L17" s="3748"/>
      <c r="M17" s="3749"/>
      <c r="N17" s="3750"/>
      <c r="O17" s="3751"/>
      <c r="P17" s="3752"/>
    </row>
    <row r="18" spans="1:16" x14ac:dyDescent="0.25">
      <c r="A18" s="3753" t="str">
        <f>IF(COUNTIF(B18:Z18, "*") &gt; 0,"node_excel_07beccf9-bc71-4327-bb44-0ecaeeaeb477", "")</f>
        <v/>
      </c>
      <c r="B18" s="3754"/>
      <c r="C18" s="3755"/>
      <c r="D18" s="3756"/>
      <c r="E18" s="3757"/>
      <c r="F18" s="3758"/>
      <c r="G18" s="3759"/>
      <c r="H18" s="3760"/>
      <c r="I18" s="3761"/>
      <c r="J18" s="3762"/>
      <c r="K18" s="3763"/>
      <c r="L18" s="3764"/>
      <c r="M18" s="3765"/>
      <c r="N18" s="3766"/>
      <c r="O18" s="3767"/>
      <c r="P18" s="3768"/>
    </row>
    <row r="19" spans="1:16" x14ac:dyDescent="0.25">
      <c r="A19" s="3769" t="str">
        <f>IF(COUNTIF(B19:Z19, "*") &gt; 0,"node_excel_f7d9523b-3264-438d-9c03-fa27217f9b01", "")</f>
        <v/>
      </c>
      <c r="B19" s="3770"/>
      <c r="C19" s="3771"/>
      <c r="D19" s="3772"/>
      <c r="E19" s="3773"/>
      <c r="F19" s="3774"/>
      <c r="G19" s="3775"/>
      <c r="H19" s="3776"/>
      <c r="I19" s="3777"/>
      <c r="J19" s="3778"/>
      <c r="K19" s="3779"/>
      <c r="L19" s="3780"/>
      <c r="M19" s="3781"/>
      <c r="N19" s="3782"/>
      <c r="O19" s="3783"/>
      <c r="P19" s="3784"/>
    </row>
    <row r="20" spans="1:16" x14ac:dyDescent="0.25">
      <c r="A20" s="3785" t="str">
        <f>IF(COUNTIF(B20:Z20, "*") &gt; 0,"node_excel_8667f764-ed64-4d99-8bf8-dc9007cfd5c1", "")</f>
        <v/>
      </c>
      <c r="B20" s="3786"/>
      <c r="C20" s="3787"/>
      <c r="D20" s="3788"/>
      <c r="E20" s="3789"/>
      <c r="F20" s="3790"/>
      <c r="G20" s="3791"/>
      <c r="H20" s="3792"/>
      <c r="I20" s="3793"/>
      <c r="J20" s="3794"/>
      <c r="K20" s="3795"/>
      <c r="L20" s="3796"/>
      <c r="M20" s="3797"/>
      <c r="N20" s="3798"/>
      <c r="O20" s="3799"/>
      <c r="P20" s="3800"/>
    </row>
    <row r="21" spans="1:16" x14ac:dyDescent="0.25">
      <c r="A21" s="3801" t="str">
        <f>IF(COUNTIF(B21:Z21, "*") &gt; 0,"node_excel_6b1e86a1-b923-4af7-b47d-1ea47b797cd1", "")</f>
        <v/>
      </c>
      <c r="B21" s="3802"/>
      <c r="C21" s="3803"/>
      <c r="D21" s="3804"/>
      <c r="E21" s="3805"/>
      <c r="F21" s="3806"/>
      <c r="G21" s="3807"/>
      <c r="H21" s="3808"/>
      <c r="I21" s="3809"/>
      <c r="J21" s="3810"/>
      <c r="K21" s="3811"/>
      <c r="L21" s="3812"/>
      <c r="M21" s="3813"/>
      <c r="N21" s="3814"/>
      <c r="O21" s="3815"/>
      <c r="P21" s="3816"/>
    </row>
    <row r="22" spans="1:16" x14ac:dyDescent="0.25">
      <c r="A22" s="3817" t="str">
        <f>IF(COUNTIF(B22:Z22, "*") &gt; 0,"node_excel_8eb3be14-9f72-4691-becd-800dc9c21a4a", "")</f>
        <v/>
      </c>
      <c r="B22" s="3818"/>
      <c r="C22" s="3819"/>
      <c r="D22" s="3820"/>
      <c r="E22" s="3821"/>
      <c r="F22" s="3822"/>
      <c r="G22" s="3823"/>
      <c r="H22" s="3824"/>
      <c r="I22" s="3825"/>
      <c r="J22" s="3826"/>
      <c r="K22" s="3827"/>
      <c r="L22" s="3828"/>
      <c r="M22" s="3829"/>
      <c r="N22" s="3830"/>
      <c r="O22" s="3831"/>
      <c r="P22" s="3832"/>
    </row>
    <row r="23" spans="1:16" x14ac:dyDescent="0.25">
      <c r="A23" s="3833" t="str">
        <f>IF(COUNTIF(B23:Z23, "*") &gt; 0,"node_excel_c390ba03-2bee-48d4-a80d-48da7806eec3", "")</f>
        <v/>
      </c>
      <c r="B23" s="3834"/>
      <c r="C23" s="3835"/>
      <c r="D23" s="3836"/>
      <c r="E23" s="3837"/>
      <c r="F23" s="3838"/>
      <c r="G23" s="3839"/>
      <c r="H23" s="3840"/>
      <c r="I23" s="3841"/>
      <c r="J23" s="3842"/>
      <c r="K23" s="3843"/>
      <c r="L23" s="3844"/>
      <c r="M23" s="3845"/>
      <c r="N23" s="3846"/>
      <c r="O23" s="3847"/>
      <c r="P23" s="3848"/>
    </row>
    <row r="24" spans="1:16" x14ac:dyDescent="0.25">
      <c r="A24" s="3849" t="str">
        <f>IF(COUNTIF(B24:Z24, "*") &gt; 0,"node_excel_b542d81d-96be-4c2a-aa50-9b8e36b1609c", "")</f>
        <v/>
      </c>
      <c r="B24" s="3850"/>
      <c r="C24" s="3851"/>
      <c r="D24" s="3852"/>
      <c r="E24" s="3853"/>
      <c r="F24" s="3854"/>
      <c r="G24" s="3855"/>
      <c r="H24" s="3856"/>
      <c r="I24" s="3857"/>
      <c r="J24" s="3858"/>
      <c r="K24" s="3859"/>
      <c r="L24" s="3860"/>
      <c r="M24" s="3861"/>
      <c r="N24" s="3862"/>
      <c r="O24" s="3863"/>
      <c r="P24" s="3864"/>
    </row>
    <row r="25" spans="1:16" x14ac:dyDescent="0.25">
      <c r="A25" s="3865" t="str">
        <f>IF(COUNTIF(B25:Z25, "*") &gt; 0,"node_excel_ffa8c7f7-3ad9-4c69-8c76-76f0080b2970", "")</f>
        <v/>
      </c>
      <c r="B25" s="3866"/>
      <c r="C25" s="3867"/>
      <c r="D25" s="3868"/>
      <c r="E25" s="3869"/>
      <c r="F25" s="3870"/>
      <c r="G25" s="3871"/>
      <c r="H25" s="3872"/>
      <c r="I25" s="3873"/>
      <c r="J25" s="3874"/>
      <c r="K25" s="3875"/>
      <c r="L25" s="3876"/>
      <c r="M25" s="3877"/>
      <c r="N25" s="3878"/>
      <c r="O25" s="3879"/>
      <c r="P25" s="3880"/>
    </row>
    <row r="26" spans="1:16" x14ac:dyDescent="0.25">
      <c r="A26" s="3881" t="str">
        <f>IF(COUNTIF(B26:Z26, "*") &gt; 0,"node_excel_89a52dec-f40e-4094-9695-c1753d0e3dfa", "")</f>
        <v/>
      </c>
      <c r="B26" s="3882"/>
      <c r="C26" s="3883"/>
      <c r="D26" s="3884"/>
      <c r="E26" s="3885"/>
      <c r="F26" s="3886"/>
      <c r="G26" s="3887"/>
      <c r="H26" s="3888"/>
      <c r="I26" s="3889"/>
      <c r="J26" s="3890"/>
      <c r="K26" s="3891"/>
      <c r="L26" s="3892"/>
      <c r="M26" s="3893"/>
      <c r="N26" s="3894"/>
      <c r="O26" s="3895"/>
      <c r="P26" s="3896"/>
    </row>
    <row r="27" spans="1:16" x14ac:dyDescent="0.25">
      <c r="A27" s="3897" t="str">
        <f>IF(COUNTIF(B27:Z27, "*") &gt; 0,"node_excel_72ac1f00-5d30-421d-8cf9-c8afceb13536", "")</f>
        <v/>
      </c>
      <c r="B27" s="3898"/>
      <c r="C27" s="3899"/>
      <c r="D27" s="3900"/>
      <c r="E27" s="3901"/>
      <c r="F27" s="3902"/>
      <c r="G27" s="3903"/>
      <c r="H27" s="3904"/>
      <c r="I27" s="3905"/>
      <c r="J27" s="3906"/>
      <c r="K27" s="3907"/>
      <c r="L27" s="3908"/>
      <c r="M27" s="3909"/>
      <c r="N27" s="3910"/>
      <c r="O27" s="3911"/>
      <c r="P27" s="3912"/>
    </row>
    <row r="28" spans="1:16" x14ac:dyDescent="0.25">
      <c r="A28" s="3913" t="str">
        <f>IF(COUNTIF(B28:Z28, "*") &gt; 0,"node_excel_5bb53fac-3ee5-458a-9631-e27063b954d9", "")</f>
        <v/>
      </c>
      <c r="B28" s="3914"/>
      <c r="C28" s="3915"/>
      <c r="D28" s="3916"/>
      <c r="E28" s="3917"/>
      <c r="F28" s="3918"/>
      <c r="G28" s="3919"/>
      <c r="H28" s="3920"/>
      <c r="I28" s="3921"/>
      <c r="J28" s="3922"/>
      <c r="K28" s="3923"/>
      <c r="L28" s="3924"/>
      <c r="M28" s="3925"/>
      <c r="N28" s="3926"/>
      <c r="O28" s="3927"/>
      <c r="P28" s="3928"/>
    </row>
    <row r="29" spans="1:16" x14ac:dyDescent="0.25">
      <c r="A29" s="3929" t="str">
        <f>IF(COUNTIF(B29:Z29, "*") &gt; 0,"node_excel_8beaa7c3-6100-473e-9a54-949b55e06fc0", "")</f>
        <v/>
      </c>
      <c r="B29" s="3930"/>
      <c r="C29" s="3931"/>
      <c r="D29" s="3932"/>
      <c r="E29" s="3933"/>
      <c r="F29" s="3934"/>
      <c r="G29" s="3935"/>
      <c r="H29" s="3936"/>
      <c r="I29" s="3937"/>
      <c r="J29" s="3938"/>
      <c r="K29" s="3939"/>
      <c r="L29" s="3940"/>
      <c r="M29" s="3941"/>
      <c r="N29" s="3942"/>
      <c r="O29" s="3943"/>
      <c r="P29" s="3944"/>
    </row>
    <row r="30" spans="1:16" x14ac:dyDescent="0.25">
      <c r="A30" s="3945" t="str">
        <f>IF(COUNTIF(B30:Z30, "*") &gt; 0,"node_excel_c6afca77-30d6-408d-a932-a10efbb3ef61", "")</f>
        <v/>
      </c>
      <c r="B30" s="3946"/>
      <c r="C30" s="3947"/>
      <c r="D30" s="3948"/>
      <c r="E30" s="3949"/>
      <c r="F30" s="3950"/>
      <c r="G30" s="3951"/>
      <c r="H30" s="3952"/>
      <c r="I30" s="3953"/>
      <c r="J30" s="3954"/>
      <c r="K30" s="3955"/>
      <c r="L30" s="3956"/>
      <c r="M30" s="3957"/>
      <c r="N30" s="3958"/>
      <c r="O30" s="3959"/>
      <c r="P30" s="3960"/>
    </row>
    <row r="31" spans="1:16" x14ac:dyDescent="0.25">
      <c r="A31" s="3961" t="str">
        <f>IF(COUNTIF(B31:Z31, "*") &gt; 0,"node_excel_8cfbf95d-b7f2-41c7-9449-ca6fd307a807", "")</f>
        <v/>
      </c>
      <c r="B31" s="3962"/>
      <c r="C31" s="3963"/>
      <c r="D31" s="3964"/>
      <c r="E31" s="3965"/>
      <c r="F31" s="3966"/>
      <c r="G31" s="3967"/>
      <c r="H31" s="3968"/>
      <c r="I31" s="3969"/>
      <c r="J31" s="3970"/>
      <c r="K31" s="3971"/>
      <c r="L31" s="3972"/>
      <c r="M31" s="3973"/>
      <c r="N31" s="3974"/>
      <c r="O31" s="3975"/>
      <c r="P31" s="3976"/>
    </row>
    <row r="32" spans="1:16" x14ac:dyDescent="0.25">
      <c r="A32" s="3977" t="str">
        <f>IF(COUNTIF(B32:Z32, "*") &gt; 0,"node_excel_f4d655b0-c11c-4939-bbab-3926bd7b362f", "")</f>
        <v/>
      </c>
      <c r="B32" s="3978"/>
      <c r="C32" s="3979"/>
      <c r="D32" s="3980"/>
      <c r="E32" s="3981"/>
      <c r="F32" s="3982"/>
      <c r="G32" s="3983"/>
      <c r="H32" s="3984"/>
      <c r="I32" s="3985"/>
      <c r="J32" s="3986"/>
      <c r="K32" s="3987"/>
      <c r="L32" s="3988"/>
      <c r="M32" s="3989"/>
      <c r="N32" s="3990"/>
      <c r="O32" s="3991"/>
      <c r="P32" s="3992"/>
    </row>
    <row r="33" spans="1:16" x14ac:dyDescent="0.25">
      <c r="A33" s="3993" t="str">
        <f>IF(COUNTIF(B33:Z33, "*") &gt; 0,"node_excel_3c0a6979-671f-4f44-8486-3d59dfb9e32a", "")</f>
        <v/>
      </c>
      <c r="B33" s="3994"/>
      <c r="C33" s="3995"/>
      <c r="D33" s="3996"/>
      <c r="E33" s="3997"/>
      <c r="F33" s="3998"/>
      <c r="G33" s="3999"/>
      <c r="H33" s="4000"/>
      <c r="I33" s="4001"/>
      <c r="J33" s="4002"/>
      <c r="K33" s="4003"/>
      <c r="L33" s="4004"/>
      <c r="M33" s="4005"/>
      <c r="N33" s="4006"/>
      <c r="O33" s="4007"/>
      <c r="P33" s="4008"/>
    </row>
    <row r="34" spans="1:16" x14ac:dyDescent="0.25">
      <c r="A34" s="4009"/>
      <c r="B34" s="4009"/>
      <c r="C34" s="4009"/>
      <c r="D34" s="4009"/>
      <c r="E34" s="4009"/>
      <c r="F34" s="4009"/>
      <c r="G34" s="4009"/>
      <c r="H34" s="4009"/>
      <c r="I34" s="4009"/>
      <c r="J34" s="4009"/>
      <c r="K34" s="4009"/>
      <c r="L34" s="4009"/>
      <c r="M34" s="4009"/>
      <c r="N34" s="4009"/>
      <c r="O34" s="4009"/>
      <c r="P34" s="4009"/>
    </row>
  </sheetData>
  <sheetProtection sheet="1" objects="1" scenarios="1"/>
  <mergeCells count="5">
    <mergeCell ref="B1:E1"/>
    <mergeCell ref="F1:H1"/>
    <mergeCell ref="I1:K1"/>
    <mergeCell ref="L1:M1"/>
    <mergeCell ref="N1:P1"/>
  </mergeCells>
  <dataValidations count="62">
    <dataValidation type="whole" operator="greaterThanOrEqual" allowBlank="1" showErrorMessage="1" errorTitle="Error on numerical value" error="Value must be greater or equal to 0.0" sqref="E3">
      <formula1>0</formula1>
    </dataValidation>
    <dataValidation type="list" allowBlank="1" sqref="H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4">
      <formula1>0</formula1>
    </dataValidation>
    <dataValidation type="list" allowBlank="1" sqref="H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5">
      <formula1>0</formula1>
    </dataValidation>
    <dataValidation type="list" allowBlank="1" sqref="H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6">
      <formula1>0</formula1>
    </dataValidation>
    <dataValidation type="list" allowBlank="1" sqref="H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7">
      <formula1>0</formula1>
    </dataValidation>
    <dataValidation type="list" allowBlank="1" sqref="H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8">
      <formula1>0</formula1>
    </dataValidation>
    <dataValidation type="list" allowBlank="1" sqref="H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9">
      <formula1>0</formula1>
    </dataValidation>
    <dataValidation type="list" allowBlank="1" sqref="H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0">
      <formula1>0</formula1>
    </dataValidation>
    <dataValidation type="list" allowBlank="1" sqref="H1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1">
      <formula1>0</formula1>
    </dataValidation>
    <dataValidation type="list" allowBlank="1" sqref="H1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2">
      <formula1>0</formula1>
    </dataValidation>
    <dataValidation type="list" allowBlank="1" sqref="H1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3">
      <formula1>0</formula1>
    </dataValidation>
    <dataValidation type="list" allowBlank="1" sqref="H1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4">
      <formula1>0</formula1>
    </dataValidation>
    <dataValidation type="list" allowBlank="1" sqref="H1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5">
      <formula1>0</formula1>
    </dataValidation>
    <dataValidation type="list" allowBlank="1" sqref="H1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6">
      <formula1>0</formula1>
    </dataValidation>
    <dataValidation type="list" allowBlank="1" sqref="H1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7">
      <formula1>0</formula1>
    </dataValidation>
    <dataValidation type="list" allowBlank="1" sqref="H1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8">
      <formula1>0</formula1>
    </dataValidation>
    <dataValidation type="list" allowBlank="1" sqref="H1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9">
      <formula1>0</formula1>
    </dataValidation>
    <dataValidation type="list" allowBlank="1" sqref="H1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0">
      <formula1>0</formula1>
    </dataValidation>
    <dataValidation type="list" allowBlank="1" sqref="H2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1">
      <formula1>0</formula1>
    </dataValidation>
    <dataValidation type="list" allowBlank="1" sqref="H2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2">
      <formula1>0</formula1>
    </dataValidation>
    <dataValidation type="list" allowBlank="1" sqref="H2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3">
      <formula1>0</formula1>
    </dataValidation>
    <dataValidation type="list" allowBlank="1" sqref="H2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4">
      <formula1>0</formula1>
    </dataValidation>
    <dataValidation type="list" allowBlank="1" sqref="H2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5">
      <formula1>0</formula1>
    </dataValidation>
    <dataValidation type="list" allowBlank="1" sqref="H2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6">
      <formula1>0</formula1>
    </dataValidation>
    <dataValidation type="list" allowBlank="1" sqref="H2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7">
      <formula1>0</formula1>
    </dataValidation>
    <dataValidation type="list" allowBlank="1" sqref="H2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8">
      <formula1>0</formula1>
    </dataValidation>
    <dataValidation type="list" allowBlank="1" sqref="H2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9">
      <formula1>0</formula1>
    </dataValidation>
    <dataValidation type="list" allowBlank="1" sqref="H2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0">
      <formula1>0</formula1>
    </dataValidation>
    <dataValidation type="list" allowBlank="1" sqref="H3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1">
      <formula1>0</formula1>
    </dataValidation>
    <dataValidation type="list" allowBlank="1" sqref="H3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2">
      <formula1>0</formula1>
    </dataValidation>
    <dataValidation type="list" allowBlank="1" sqref="H3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3">
      <formula1>0</formula1>
    </dataValidation>
    <dataValidation type="list" allowBlank="1" sqref="H33">
      <formula1>"VERY_HIGH,HIGH,MEDIUM,LOW,VERY_LOW"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3.7109375" customWidth="1"/>
    <col min="2" max="2" width="15" customWidth="1"/>
    <col min="3" max="3" width="15.5703125" customWidth="1"/>
    <col min="4" max="4" width="16.140625" customWidth="1"/>
    <col min="5" max="5" width="11.140625" customWidth="1"/>
    <col min="6" max="6" width="18" customWidth="1"/>
    <col min="7" max="7" width="102.5703125" customWidth="1"/>
    <col min="8" max="8" width="9.140625" customWidth="1"/>
    <col min="9" max="9" width="85.85546875" customWidth="1"/>
    <col min="10" max="10" width="107.42578125" customWidth="1"/>
    <col min="11" max="11" width="28.7109375" customWidth="1"/>
    <col min="12" max="12" width="15.5703125" customWidth="1"/>
    <col min="13" max="13" width="17.140625" customWidth="1"/>
    <col min="14" max="14" width="9.28515625" customWidth="1"/>
    <col min="15" max="15" width="10" customWidth="1"/>
    <col min="16" max="16" width="8.42578125" customWidth="1"/>
  </cols>
  <sheetData>
    <row r="1" spans="1:16" x14ac:dyDescent="0.25">
      <c r="A1" s="4010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37</v>
      </c>
      <c r="G1" s="8654" t="s">
        <v>2</v>
      </c>
      <c r="H1" s="8654" t="s">
        <v>2</v>
      </c>
      <c r="I1" s="8654" t="s">
        <v>17</v>
      </c>
      <c r="J1" s="8654" t="s">
        <v>2</v>
      </c>
      <c r="K1" s="8654" t="s">
        <v>2</v>
      </c>
      <c r="L1" s="8654" t="s">
        <v>38</v>
      </c>
      <c r="M1" s="8654" t="s">
        <v>2</v>
      </c>
      <c r="N1" s="8654" t="s">
        <v>39</v>
      </c>
      <c r="O1" s="8654" t="s">
        <v>2</v>
      </c>
      <c r="P1" s="8654" t="s">
        <v>2</v>
      </c>
    </row>
    <row r="2" spans="1:16" x14ac:dyDescent="0.25">
      <c r="A2" s="4011" t="s">
        <v>5</v>
      </c>
      <c r="B2" s="4011" t="s">
        <v>6</v>
      </c>
      <c r="C2" s="4011" t="s">
        <v>7</v>
      </c>
      <c r="D2" s="4011" t="s">
        <v>8</v>
      </c>
      <c r="E2" s="4011" t="s">
        <v>40</v>
      </c>
      <c r="F2" s="4011" t="s">
        <v>42</v>
      </c>
      <c r="G2" s="4011" t="s">
        <v>43</v>
      </c>
      <c r="H2" s="4011" t="s">
        <v>44</v>
      </c>
      <c r="I2" s="4011" t="s">
        <v>45</v>
      </c>
      <c r="J2" s="4011" t="s">
        <v>46</v>
      </c>
      <c r="K2" s="4011" t="s">
        <v>47</v>
      </c>
      <c r="L2" s="4011" t="s">
        <v>48</v>
      </c>
      <c r="M2" s="4011" t="s">
        <v>49</v>
      </c>
      <c r="N2" s="4011" t="s">
        <v>50</v>
      </c>
      <c r="O2" s="4011" t="s">
        <v>51</v>
      </c>
      <c r="P2" s="4011" t="s">
        <v>52</v>
      </c>
    </row>
    <row r="3" spans="1:16" x14ac:dyDescent="0.25">
      <c r="A3" s="4012" t="s">
        <v>70</v>
      </c>
      <c r="B3" s="4013" t="s">
        <v>71</v>
      </c>
      <c r="C3" s="4014" t="s">
        <v>2</v>
      </c>
      <c r="D3" s="4015" t="s">
        <v>2</v>
      </c>
      <c r="E3" s="4016" t="s">
        <v>55</v>
      </c>
      <c r="F3" s="4017" t="s">
        <v>2</v>
      </c>
      <c r="G3" s="4018" t="s">
        <v>56</v>
      </c>
      <c r="H3" s="4019" t="s">
        <v>57</v>
      </c>
      <c r="I3" s="4020" t="s">
        <v>58</v>
      </c>
      <c r="J3" s="4021" t="s">
        <v>59</v>
      </c>
      <c r="K3" s="4022" t="s">
        <v>60</v>
      </c>
      <c r="L3" s="4023" t="s">
        <v>2</v>
      </c>
      <c r="M3" s="4024" t="s">
        <v>2</v>
      </c>
      <c r="N3" s="4025" t="s">
        <v>2</v>
      </c>
      <c r="O3" s="4026" t="s">
        <v>2</v>
      </c>
      <c r="P3" s="4027" t="s">
        <v>2</v>
      </c>
    </row>
    <row r="4" spans="1:16" x14ac:dyDescent="0.25">
      <c r="A4" s="4028" t="str">
        <f>IF(COUNTIF(B4:Z4, "*") &gt; 0,"node_excel_024268e2-18fd-4150-b0bd-2b4eb52036c9", "")</f>
        <v/>
      </c>
      <c r="B4" s="4029"/>
      <c r="C4" s="4030"/>
      <c r="D4" s="4031"/>
      <c r="E4" s="4032"/>
      <c r="F4" s="4033"/>
      <c r="G4" s="4034"/>
      <c r="H4" s="4035"/>
      <c r="I4" s="4036"/>
      <c r="J4" s="4037"/>
      <c r="K4" s="4038"/>
      <c r="L4" s="4039"/>
      <c r="M4" s="4040"/>
      <c r="N4" s="4041"/>
      <c r="O4" s="4042"/>
      <c r="P4" s="4043"/>
    </row>
    <row r="5" spans="1:16" x14ac:dyDescent="0.25">
      <c r="A5" s="4044" t="str">
        <f>IF(COUNTIF(B5:Z5, "*") &gt; 0,"node_excel_818db1dd-5892-49f1-b1ca-eb1c9236348f", "")</f>
        <v/>
      </c>
      <c r="B5" s="4045"/>
      <c r="C5" s="4046"/>
      <c r="D5" s="4047"/>
      <c r="E5" s="4048"/>
      <c r="F5" s="4049"/>
      <c r="G5" s="4050"/>
      <c r="H5" s="4051"/>
      <c r="I5" s="4052"/>
      <c r="J5" s="4053"/>
      <c r="K5" s="4054"/>
      <c r="L5" s="4055"/>
      <c r="M5" s="4056"/>
      <c r="N5" s="4057"/>
      <c r="O5" s="4058"/>
      <c r="P5" s="4059"/>
    </row>
    <row r="6" spans="1:16" x14ac:dyDescent="0.25">
      <c r="A6" s="4060" t="str">
        <f>IF(COUNTIF(B6:Z6, "*") &gt; 0,"node_excel_61ecf297-6f6b-405f-88ba-6105f4e5220d", "")</f>
        <v/>
      </c>
      <c r="B6" s="4061"/>
      <c r="C6" s="4062"/>
      <c r="D6" s="4063"/>
      <c r="E6" s="4064"/>
      <c r="F6" s="4065"/>
      <c r="G6" s="4066"/>
      <c r="H6" s="4067"/>
      <c r="I6" s="4068"/>
      <c r="J6" s="4069"/>
      <c r="K6" s="4070"/>
      <c r="L6" s="4071"/>
      <c r="M6" s="4072"/>
      <c r="N6" s="4073"/>
      <c r="O6" s="4074"/>
      <c r="P6" s="4075"/>
    </row>
    <row r="7" spans="1:16" x14ac:dyDescent="0.25">
      <c r="A7" s="4076" t="str">
        <f>IF(COUNTIF(B7:Z7, "*") &gt; 0,"node_excel_3f04ed41-d9ce-4b93-902b-87f007d2d059", "")</f>
        <v/>
      </c>
      <c r="B7" s="4077"/>
      <c r="C7" s="4078"/>
      <c r="D7" s="4079"/>
      <c r="E7" s="4080"/>
      <c r="F7" s="4081"/>
      <c r="G7" s="4082"/>
      <c r="H7" s="4083"/>
      <c r="I7" s="4084"/>
      <c r="J7" s="4085"/>
      <c r="K7" s="4086"/>
      <c r="L7" s="4087"/>
      <c r="M7" s="4088"/>
      <c r="N7" s="4089"/>
      <c r="O7" s="4090"/>
      <c r="P7" s="4091"/>
    </row>
    <row r="8" spans="1:16" x14ac:dyDescent="0.25">
      <c r="A8" s="4092" t="str">
        <f>IF(COUNTIF(B8:Z8, "*") &gt; 0,"node_excel_49957f3d-4d5f-4163-a9f4-2fbba9f664e3", "")</f>
        <v/>
      </c>
      <c r="B8" s="4093"/>
      <c r="C8" s="4094"/>
      <c r="D8" s="4095"/>
      <c r="E8" s="4096"/>
      <c r="F8" s="4097"/>
      <c r="G8" s="4098"/>
      <c r="H8" s="4099"/>
      <c r="I8" s="4100"/>
      <c r="J8" s="4101"/>
      <c r="K8" s="4102"/>
      <c r="L8" s="4103"/>
      <c r="M8" s="4104"/>
      <c r="N8" s="4105"/>
      <c r="O8" s="4106"/>
      <c r="P8" s="4107"/>
    </row>
    <row r="9" spans="1:16" x14ac:dyDescent="0.25">
      <c r="A9" s="4108" t="str">
        <f>IF(COUNTIF(B9:Z9, "*") &gt; 0,"node_excel_29dd56a0-ea33-4665-b62f-d302dbc8ff3c", "")</f>
        <v/>
      </c>
      <c r="B9" s="4109"/>
      <c r="C9" s="4110"/>
      <c r="D9" s="4111"/>
      <c r="E9" s="4112"/>
      <c r="F9" s="4113"/>
      <c r="G9" s="4114"/>
      <c r="H9" s="4115"/>
      <c r="I9" s="4116"/>
      <c r="J9" s="4117"/>
      <c r="K9" s="4118"/>
      <c r="L9" s="4119"/>
      <c r="M9" s="4120"/>
      <c r="N9" s="4121"/>
      <c r="O9" s="4122"/>
      <c r="P9" s="4123"/>
    </row>
    <row r="10" spans="1:16" x14ac:dyDescent="0.25">
      <c r="A10" s="4124" t="str">
        <f>IF(COUNTIF(B10:Z10, "*") &gt; 0,"node_excel_7c515b61-83aa-4095-8a08-3ba01667db2e", "")</f>
        <v/>
      </c>
      <c r="B10" s="4125"/>
      <c r="C10" s="4126"/>
      <c r="D10" s="4127"/>
      <c r="E10" s="4128"/>
      <c r="F10" s="4129"/>
      <c r="G10" s="4130"/>
      <c r="H10" s="4131"/>
      <c r="I10" s="4132"/>
      <c r="J10" s="4133"/>
      <c r="K10" s="4134"/>
      <c r="L10" s="4135"/>
      <c r="M10" s="4136"/>
      <c r="N10" s="4137"/>
      <c r="O10" s="4138"/>
      <c r="P10" s="4139"/>
    </row>
    <row r="11" spans="1:16" x14ac:dyDescent="0.25">
      <c r="A11" s="4140" t="str">
        <f>IF(COUNTIF(B11:Z11, "*") &gt; 0,"node_excel_6a4836ec-c107-4766-ac59-020b95f4a44b", "")</f>
        <v/>
      </c>
      <c r="B11" s="4141"/>
      <c r="C11" s="4142"/>
      <c r="D11" s="4143"/>
      <c r="E11" s="4144"/>
      <c r="F11" s="4145"/>
      <c r="G11" s="4146"/>
      <c r="H11" s="4147"/>
      <c r="I11" s="4148"/>
      <c r="J11" s="4149"/>
      <c r="K11" s="4150"/>
      <c r="L11" s="4151"/>
      <c r="M11" s="4152"/>
      <c r="N11" s="4153"/>
      <c r="O11" s="4154"/>
      <c r="P11" s="4155"/>
    </row>
    <row r="12" spans="1:16" x14ac:dyDescent="0.25">
      <c r="A12" s="4156" t="str">
        <f>IF(COUNTIF(B12:Z12, "*") &gt; 0,"node_excel_546733cb-e1cb-4f9a-9ebf-ac6170713bcb", "")</f>
        <v/>
      </c>
      <c r="B12" s="4157"/>
      <c r="C12" s="4158"/>
      <c r="D12" s="4159"/>
      <c r="E12" s="4160"/>
      <c r="F12" s="4161"/>
      <c r="G12" s="4162"/>
      <c r="H12" s="4163"/>
      <c r="I12" s="4164"/>
      <c r="J12" s="4165"/>
      <c r="K12" s="4166"/>
      <c r="L12" s="4167"/>
      <c r="M12" s="4168"/>
      <c r="N12" s="4169"/>
      <c r="O12" s="4170"/>
      <c r="P12" s="4171"/>
    </row>
    <row r="13" spans="1:16" x14ac:dyDescent="0.25">
      <c r="A13" s="4172" t="str">
        <f>IF(COUNTIF(B13:Z13, "*") &gt; 0,"node_excel_495deaaf-de67-4e90-a571-55d0a968a045", "")</f>
        <v/>
      </c>
      <c r="B13" s="4173"/>
      <c r="C13" s="4174"/>
      <c r="D13" s="4175"/>
      <c r="E13" s="4176"/>
      <c r="F13" s="4177"/>
      <c r="G13" s="4178"/>
      <c r="H13" s="4179"/>
      <c r="I13" s="4180"/>
      <c r="J13" s="4181"/>
      <c r="K13" s="4182"/>
      <c r="L13" s="4183"/>
      <c r="M13" s="4184"/>
      <c r="N13" s="4185"/>
      <c r="O13" s="4186"/>
      <c r="P13" s="4187"/>
    </row>
    <row r="14" spans="1:16" x14ac:dyDescent="0.25">
      <c r="A14" s="4188" t="str">
        <f>IF(COUNTIF(B14:Z14, "*") &gt; 0,"node_excel_d5c49b05-fc89-492f-901a-6e204b192901", "")</f>
        <v/>
      </c>
      <c r="B14" s="4189"/>
      <c r="C14" s="4190"/>
      <c r="D14" s="4191"/>
      <c r="E14" s="4192"/>
      <c r="F14" s="4193"/>
      <c r="G14" s="4194"/>
      <c r="H14" s="4195"/>
      <c r="I14" s="4196"/>
      <c r="J14" s="4197"/>
      <c r="K14" s="4198"/>
      <c r="L14" s="4199"/>
      <c r="M14" s="4200"/>
      <c r="N14" s="4201"/>
      <c r="O14" s="4202"/>
      <c r="P14" s="4203"/>
    </row>
    <row r="15" spans="1:16" x14ac:dyDescent="0.25">
      <c r="A15" s="4204" t="str">
        <f>IF(COUNTIF(B15:Z15, "*") &gt; 0,"node_excel_66b7f011-0024-4bbc-b240-e4f12e1cf91b", "")</f>
        <v/>
      </c>
      <c r="B15" s="4205"/>
      <c r="C15" s="4206"/>
      <c r="D15" s="4207"/>
      <c r="E15" s="4208"/>
      <c r="F15" s="4209"/>
      <c r="G15" s="4210"/>
      <c r="H15" s="4211"/>
      <c r="I15" s="4212"/>
      <c r="J15" s="4213"/>
      <c r="K15" s="4214"/>
      <c r="L15" s="4215"/>
      <c r="M15" s="4216"/>
      <c r="N15" s="4217"/>
      <c r="O15" s="4218"/>
      <c r="P15" s="4219"/>
    </row>
    <row r="16" spans="1:16" x14ac:dyDescent="0.25">
      <c r="A16" s="4220" t="str">
        <f>IF(COUNTIF(B16:Z16, "*") &gt; 0,"node_excel_4d379ae0-8c67-4cde-8b29-687b5234297a", "")</f>
        <v/>
      </c>
      <c r="B16" s="4221"/>
      <c r="C16" s="4222"/>
      <c r="D16" s="4223"/>
      <c r="E16" s="4224"/>
      <c r="F16" s="4225"/>
      <c r="G16" s="4226"/>
      <c r="H16" s="4227"/>
      <c r="I16" s="4228"/>
      <c r="J16" s="4229"/>
      <c r="K16" s="4230"/>
      <c r="L16" s="4231"/>
      <c r="M16" s="4232"/>
      <c r="N16" s="4233"/>
      <c r="O16" s="4234"/>
      <c r="P16" s="4235"/>
    </row>
    <row r="17" spans="1:16" x14ac:dyDescent="0.25">
      <c r="A17" s="4236" t="str">
        <f>IF(COUNTIF(B17:Z17, "*") &gt; 0,"node_excel_695e252f-b9ff-4bb4-9d8d-7f563e920651", "")</f>
        <v/>
      </c>
      <c r="B17" s="4237"/>
      <c r="C17" s="4238"/>
      <c r="D17" s="4239"/>
      <c r="E17" s="4240"/>
      <c r="F17" s="4241"/>
      <c r="G17" s="4242"/>
      <c r="H17" s="4243"/>
      <c r="I17" s="4244"/>
      <c r="J17" s="4245"/>
      <c r="K17" s="4246"/>
      <c r="L17" s="4247"/>
      <c r="M17" s="4248"/>
      <c r="N17" s="4249"/>
      <c r="O17" s="4250"/>
      <c r="P17" s="4251"/>
    </row>
    <row r="18" spans="1:16" x14ac:dyDescent="0.25">
      <c r="A18" s="4252" t="str">
        <f>IF(COUNTIF(B18:Z18, "*") &gt; 0,"node_excel_c002f442-34fb-43ea-97c3-b5ff0b3c2319", "")</f>
        <v/>
      </c>
      <c r="B18" s="4253"/>
      <c r="C18" s="4254"/>
      <c r="D18" s="4255"/>
      <c r="E18" s="4256"/>
      <c r="F18" s="4257"/>
      <c r="G18" s="4258"/>
      <c r="H18" s="4259"/>
      <c r="I18" s="4260"/>
      <c r="J18" s="4261"/>
      <c r="K18" s="4262"/>
      <c r="L18" s="4263"/>
      <c r="M18" s="4264"/>
      <c r="N18" s="4265"/>
      <c r="O18" s="4266"/>
      <c r="P18" s="4267"/>
    </row>
    <row r="19" spans="1:16" x14ac:dyDescent="0.25">
      <c r="A19" s="4268" t="str">
        <f>IF(COUNTIF(B19:Z19, "*") &gt; 0,"node_excel_a76c025f-91cf-4678-ada7-d48942c27ae9", "")</f>
        <v/>
      </c>
      <c r="B19" s="4269"/>
      <c r="C19" s="4270"/>
      <c r="D19" s="4271"/>
      <c r="E19" s="4272"/>
      <c r="F19" s="4273"/>
      <c r="G19" s="4274"/>
      <c r="H19" s="4275"/>
      <c r="I19" s="4276"/>
      <c r="J19" s="4277"/>
      <c r="K19" s="4278"/>
      <c r="L19" s="4279"/>
      <c r="M19" s="4280"/>
      <c r="N19" s="4281"/>
      <c r="O19" s="4282"/>
      <c r="P19" s="4283"/>
    </row>
    <row r="20" spans="1:16" x14ac:dyDescent="0.25">
      <c r="A20" s="4284" t="str">
        <f>IF(COUNTIF(B20:Z20, "*") &gt; 0,"node_excel_46e9d80c-32ab-4706-9b88-394543d3f5fa", "")</f>
        <v/>
      </c>
      <c r="B20" s="4285"/>
      <c r="C20" s="4286"/>
      <c r="D20" s="4287"/>
      <c r="E20" s="4288"/>
      <c r="F20" s="4289"/>
      <c r="G20" s="4290"/>
      <c r="H20" s="4291"/>
      <c r="I20" s="4292"/>
      <c r="J20" s="4293"/>
      <c r="K20" s="4294"/>
      <c r="L20" s="4295"/>
      <c r="M20" s="4296"/>
      <c r="N20" s="4297"/>
      <c r="O20" s="4298"/>
      <c r="P20" s="4299"/>
    </row>
    <row r="21" spans="1:16" x14ac:dyDescent="0.25">
      <c r="A21" s="4300" t="str">
        <f>IF(COUNTIF(B21:Z21, "*") &gt; 0,"node_excel_ceb9ad48-e48d-4427-b5ab-11612c783cd7", "")</f>
        <v/>
      </c>
      <c r="B21" s="4301"/>
      <c r="C21" s="4302"/>
      <c r="D21" s="4303"/>
      <c r="E21" s="4304"/>
      <c r="F21" s="4305"/>
      <c r="G21" s="4306"/>
      <c r="H21" s="4307"/>
      <c r="I21" s="4308"/>
      <c r="J21" s="4309"/>
      <c r="K21" s="4310"/>
      <c r="L21" s="4311"/>
      <c r="M21" s="4312"/>
      <c r="N21" s="4313"/>
      <c r="O21" s="4314"/>
      <c r="P21" s="4315"/>
    </row>
    <row r="22" spans="1:16" x14ac:dyDescent="0.25">
      <c r="A22" s="4316" t="str">
        <f>IF(COUNTIF(B22:Z22, "*") &gt; 0,"node_excel_34dc857d-8c7e-4867-b782-9e4e6da10893", "")</f>
        <v/>
      </c>
      <c r="B22" s="4317"/>
      <c r="C22" s="4318"/>
      <c r="D22" s="4319"/>
      <c r="E22" s="4320"/>
      <c r="F22" s="4321"/>
      <c r="G22" s="4322"/>
      <c r="H22" s="4323"/>
      <c r="I22" s="4324"/>
      <c r="J22" s="4325"/>
      <c r="K22" s="4326"/>
      <c r="L22" s="4327"/>
      <c r="M22" s="4328"/>
      <c r="N22" s="4329"/>
      <c r="O22" s="4330"/>
      <c r="P22" s="4331"/>
    </row>
    <row r="23" spans="1:16" x14ac:dyDescent="0.25">
      <c r="A23" s="4332" t="str">
        <f>IF(COUNTIF(B23:Z23, "*") &gt; 0,"node_excel_37bd1eab-d7c1-4bf0-86f8-15c6bb26fa35", "")</f>
        <v/>
      </c>
      <c r="B23" s="4333"/>
      <c r="C23" s="4334"/>
      <c r="D23" s="4335"/>
      <c r="E23" s="4336"/>
      <c r="F23" s="4337"/>
      <c r="G23" s="4338"/>
      <c r="H23" s="4339"/>
      <c r="I23" s="4340"/>
      <c r="J23" s="4341"/>
      <c r="K23" s="4342"/>
      <c r="L23" s="4343"/>
      <c r="M23" s="4344"/>
      <c r="N23" s="4345"/>
      <c r="O23" s="4346"/>
      <c r="P23" s="4347"/>
    </row>
    <row r="24" spans="1:16" x14ac:dyDescent="0.25">
      <c r="A24" s="4348" t="str">
        <f>IF(COUNTIF(B24:Z24, "*") &gt; 0,"node_excel_103e3cc5-d07e-43ee-8c58-568df9f6a3b3", "")</f>
        <v/>
      </c>
      <c r="B24" s="4349"/>
      <c r="C24" s="4350"/>
      <c r="D24" s="4351"/>
      <c r="E24" s="4352"/>
      <c r="F24" s="4353"/>
      <c r="G24" s="4354"/>
      <c r="H24" s="4355"/>
      <c r="I24" s="4356"/>
      <c r="J24" s="4357"/>
      <c r="K24" s="4358"/>
      <c r="L24" s="4359"/>
      <c r="M24" s="4360"/>
      <c r="N24" s="4361"/>
      <c r="O24" s="4362"/>
      <c r="P24" s="4363"/>
    </row>
    <row r="25" spans="1:16" x14ac:dyDescent="0.25">
      <c r="A25" s="4364" t="str">
        <f>IF(COUNTIF(B25:Z25, "*") &gt; 0,"node_excel_176da2ac-37a6-419a-ac9e-2e8f6c188e9a", "")</f>
        <v/>
      </c>
      <c r="B25" s="4365"/>
      <c r="C25" s="4366"/>
      <c r="D25" s="4367"/>
      <c r="E25" s="4368"/>
      <c r="F25" s="4369"/>
      <c r="G25" s="4370"/>
      <c r="H25" s="4371"/>
      <c r="I25" s="4372"/>
      <c r="J25" s="4373"/>
      <c r="K25" s="4374"/>
      <c r="L25" s="4375"/>
      <c r="M25" s="4376"/>
      <c r="N25" s="4377"/>
      <c r="O25" s="4378"/>
      <c r="P25" s="4379"/>
    </row>
    <row r="26" spans="1:16" x14ac:dyDescent="0.25">
      <c r="A26" s="4380" t="str">
        <f>IF(COUNTIF(B26:Z26, "*") &gt; 0,"node_excel_61f9f873-453f-4d5d-8e07-5a52ed8802cd", "")</f>
        <v/>
      </c>
      <c r="B26" s="4381"/>
      <c r="C26" s="4382"/>
      <c r="D26" s="4383"/>
      <c r="E26" s="4384"/>
      <c r="F26" s="4385"/>
      <c r="G26" s="4386"/>
      <c r="H26" s="4387"/>
      <c r="I26" s="4388"/>
      <c r="J26" s="4389"/>
      <c r="K26" s="4390"/>
      <c r="L26" s="4391"/>
      <c r="M26" s="4392"/>
      <c r="N26" s="4393"/>
      <c r="O26" s="4394"/>
      <c r="P26" s="4395"/>
    </row>
    <row r="27" spans="1:16" x14ac:dyDescent="0.25">
      <c r="A27" s="4396" t="str">
        <f>IF(COUNTIF(B27:Z27, "*") &gt; 0,"node_excel_b586f045-3b17-477f-9274-83c18c8f847a", "")</f>
        <v/>
      </c>
      <c r="B27" s="4397"/>
      <c r="C27" s="4398"/>
      <c r="D27" s="4399"/>
      <c r="E27" s="4400"/>
      <c r="F27" s="4401"/>
      <c r="G27" s="4402"/>
      <c r="H27" s="4403"/>
      <c r="I27" s="4404"/>
      <c r="J27" s="4405"/>
      <c r="K27" s="4406"/>
      <c r="L27" s="4407"/>
      <c r="M27" s="4408"/>
      <c r="N27" s="4409"/>
      <c r="O27" s="4410"/>
      <c r="P27" s="4411"/>
    </row>
    <row r="28" spans="1:16" x14ac:dyDescent="0.25">
      <c r="A28" s="4412" t="str">
        <f>IF(COUNTIF(B28:Z28, "*") &gt; 0,"node_excel_7abb5de3-427b-4c71-b3df-578128244988", "")</f>
        <v/>
      </c>
      <c r="B28" s="4413"/>
      <c r="C28" s="4414"/>
      <c r="D28" s="4415"/>
      <c r="E28" s="4416"/>
      <c r="F28" s="4417"/>
      <c r="G28" s="4418"/>
      <c r="H28" s="4419"/>
      <c r="I28" s="4420"/>
      <c r="J28" s="4421"/>
      <c r="K28" s="4422"/>
      <c r="L28" s="4423"/>
      <c r="M28" s="4424"/>
      <c r="N28" s="4425"/>
      <c r="O28" s="4426"/>
      <c r="P28" s="4427"/>
    </row>
    <row r="29" spans="1:16" x14ac:dyDescent="0.25">
      <c r="A29" s="4428" t="str">
        <f>IF(COUNTIF(B29:Z29, "*") &gt; 0,"node_excel_bc4b9a75-dd73-455d-9d32-72ed9eb9d5f8", "")</f>
        <v/>
      </c>
      <c r="B29" s="4429"/>
      <c r="C29" s="4430"/>
      <c r="D29" s="4431"/>
      <c r="E29" s="4432"/>
      <c r="F29" s="4433"/>
      <c r="G29" s="4434"/>
      <c r="H29" s="4435"/>
      <c r="I29" s="4436"/>
      <c r="J29" s="4437"/>
      <c r="K29" s="4438"/>
      <c r="L29" s="4439"/>
      <c r="M29" s="4440"/>
      <c r="N29" s="4441"/>
      <c r="O29" s="4442"/>
      <c r="P29" s="4443"/>
    </row>
    <row r="30" spans="1:16" x14ac:dyDescent="0.25">
      <c r="A30" s="4444" t="str">
        <f>IF(COUNTIF(B30:Z30, "*") &gt; 0,"node_excel_e47a9498-84e7-4a5a-b68f-af50f9e538dc", "")</f>
        <v/>
      </c>
      <c r="B30" s="4445"/>
      <c r="C30" s="4446"/>
      <c r="D30" s="4447"/>
      <c r="E30" s="4448"/>
      <c r="F30" s="4449"/>
      <c r="G30" s="4450"/>
      <c r="H30" s="4451"/>
      <c r="I30" s="4452"/>
      <c r="J30" s="4453"/>
      <c r="K30" s="4454"/>
      <c r="L30" s="4455"/>
      <c r="M30" s="4456"/>
      <c r="N30" s="4457"/>
      <c r="O30" s="4458"/>
      <c r="P30" s="4459"/>
    </row>
    <row r="31" spans="1:16" x14ac:dyDescent="0.25">
      <c r="A31" s="4460" t="str">
        <f>IF(COUNTIF(B31:Z31, "*") &gt; 0,"node_excel_35d88f2f-3833-48a2-95a3-0ccd3cc5ddcb", "")</f>
        <v/>
      </c>
      <c r="B31" s="4461"/>
      <c r="C31" s="4462"/>
      <c r="D31" s="4463"/>
      <c r="E31" s="4464"/>
      <c r="F31" s="4465"/>
      <c r="G31" s="4466"/>
      <c r="H31" s="4467"/>
      <c r="I31" s="4468"/>
      <c r="J31" s="4469"/>
      <c r="K31" s="4470"/>
      <c r="L31" s="4471"/>
      <c r="M31" s="4472"/>
      <c r="N31" s="4473"/>
      <c r="O31" s="4474"/>
      <c r="P31" s="4475"/>
    </row>
    <row r="32" spans="1:16" x14ac:dyDescent="0.25">
      <c r="A32" s="4476" t="str">
        <f>IF(COUNTIF(B32:Z32, "*") &gt; 0,"node_excel_f3331e7d-a659-4d59-bb1e-fdf44b75077e", "")</f>
        <v/>
      </c>
      <c r="B32" s="4477"/>
      <c r="C32" s="4478"/>
      <c r="D32" s="4479"/>
      <c r="E32" s="4480"/>
      <c r="F32" s="4481"/>
      <c r="G32" s="4482"/>
      <c r="H32" s="4483"/>
      <c r="I32" s="4484"/>
      <c r="J32" s="4485"/>
      <c r="K32" s="4486"/>
      <c r="L32" s="4487"/>
      <c r="M32" s="4488"/>
      <c r="N32" s="4489"/>
      <c r="O32" s="4490"/>
      <c r="P32" s="4491"/>
    </row>
    <row r="33" spans="1:16" x14ac:dyDescent="0.25">
      <c r="A33" s="4492" t="str">
        <f>IF(COUNTIF(B33:Z33, "*") &gt; 0,"node_excel_68e96549-9b53-40c0-a92d-5bda9d2ebdb8", "")</f>
        <v/>
      </c>
      <c r="B33" s="4493"/>
      <c r="C33" s="4494"/>
      <c r="D33" s="4495"/>
      <c r="E33" s="4496"/>
      <c r="F33" s="4497"/>
      <c r="G33" s="4498"/>
      <c r="H33" s="4499"/>
      <c r="I33" s="4500"/>
      <c r="J33" s="4501"/>
      <c r="K33" s="4502"/>
      <c r="L33" s="4503"/>
      <c r="M33" s="4504"/>
      <c r="N33" s="4505"/>
      <c r="O33" s="4506"/>
      <c r="P33" s="4507"/>
    </row>
    <row r="34" spans="1:16" x14ac:dyDescent="0.25">
      <c r="A34" s="4508"/>
      <c r="B34" s="4508"/>
      <c r="C34" s="4508"/>
      <c r="D34" s="4508"/>
      <c r="E34" s="4508"/>
      <c r="F34" s="4508"/>
      <c r="G34" s="4508"/>
      <c r="H34" s="4508"/>
      <c r="I34" s="4508"/>
      <c r="J34" s="4508"/>
      <c r="K34" s="4508"/>
      <c r="L34" s="4508"/>
      <c r="M34" s="4508"/>
      <c r="N34" s="4508"/>
      <c r="O34" s="4508"/>
      <c r="P34" s="4508"/>
    </row>
  </sheetData>
  <sheetProtection sheet="1" objects="1" scenarios="1"/>
  <mergeCells count="5">
    <mergeCell ref="B1:E1"/>
    <mergeCell ref="F1:H1"/>
    <mergeCell ref="I1:K1"/>
    <mergeCell ref="L1:M1"/>
    <mergeCell ref="N1:P1"/>
  </mergeCells>
  <dataValidations count="62">
    <dataValidation type="whole" operator="greaterThanOrEqual" allowBlank="1" showErrorMessage="1" errorTitle="Error on numerical value" error="Value must be greater or equal to 0.0" sqref="E3">
      <formula1>0</formula1>
    </dataValidation>
    <dataValidation type="list" allowBlank="1" sqref="H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4">
      <formula1>0</formula1>
    </dataValidation>
    <dataValidation type="list" allowBlank="1" sqref="H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5">
      <formula1>0</formula1>
    </dataValidation>
    <dataValidation type="list" allowBlank="1" sqref="H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6">
      <formula1>0</formula1>
    </dataValidation>
    <dataValidation type="list" allowBlank="1" sqref="H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7">
      <formula1>0</formula1>
    </dataValidation>
    <dataValidation type="list" allowBlank="1" sqref="H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8">
      <formula1>0</formula1>
    </dataValidation>
    <dataValidation type="list" allowBlank="1" sqref="H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9">
      <formula1>0</formula1>
    </dataValidation>
    <dataValidation type="list" allowBlank="1" sqref="H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0">
      <formula1>0</formula1>
    </dataValidation>
    <dataValidation type="list" allowBlank="1" sqref="H1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1">
      <formula1>0</formula1>
    </dataValidation>
    <dataValidation type="list" allowBlank="1" sqref="H1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2">
      <formula1>0</formula1>
    </dataValidation>
    <dataValidation type="list" allowBlank="1" sqref="H1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3">
      <formula1>0</formula1>
    </dataValidation>
    <dataValidation type="list" allowBlank="1" sqref="H1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4">
      <formula1>0</formula1>
    </dataValidation>
    <dataValidation type="list" allowBlank="1" sqref="H1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5">
      <formula1>0</formula1>
    </dataValidation>
    <dataValidation type="list" allowBlank="1" sqref="H1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6">
      <formula1>0</formula1>
    </dataValidation>
    <dataValidation type="list" allowBlank="1" sqref="H1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7">
      <formula1>0</formula1>
    </dataValidation>
    <dataValidation type="list" allowBlank="1" sqref="H1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8">
      <formula1>0</formula1>
    </dataValidation>
    <dataValidation type="list" allowBlank="1" sqref="H1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9">
      <formula1>0</formula1>
    </dataValidation>
    <dataValidation type="list" allowBlank="1" sqref="H1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0">
      <formula1>0</formula1>
    </dataValidation>
    <dataValidation type="list" allowBlank="1" sqref="H2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1">
      <formula1>0</formula1>
    </dataValidation>
    <dataValidation type="list" allowBlank="1" sqref="H2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2">
      <formula1>0</formula1>
    </dataValidation>
    <dataValidation type="list" allowBlank="1" sqref="H2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3">
      <formula1>0</formula1>
    </dataValidation>
    <dataValidation type="list" allowBlank="1" sqref="H2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4">
      <formula1>0</formula1>
    </dataValidation>
    <dataValidation type="list" allowBlank="1" sqref="H2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5">
      <formula1>0</formula1>
    </dataValidation>
    <dataValidation type="list" allowBlank="1" sqref="H2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6">
      <formula1>0</formula1>
    </dataValidation>
    <dataValidation type="list" allowBlank="1" sqref="H2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7">
      <formula1>0</formula1>
    </dataValidation>
    <dataValidation type="list" allowBlank="1" sqref="H2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8">
      <formula1>0</formula1>
    </dataValidation>
    <dataValidation type="list" allowBlank="1" sqref="H2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9">
      <formula1>0</formula1>
    </dataValidation>
    <dataValidation type="list" allowBlank="1" sqref="H2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0">
      <formula1>0</formula1>
    </dataValidation>
    <dataValidation type="list" allowBlank="1" sqref="H3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1">
      <formula1>0</formula1>
    </dataValidation>
    <dataValidation type="list" allowBlank="1" sqref="H3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2">
      <formula1>0</formula1>
    </dataValidation>
    <dataValidation type="list" allowBlank="1" sqref="H3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3">
      <formula1>0</formula1>
    </dataValidation>
    <dataValidation type="list" allowBlank="1" sqref="H33">
      <formula1>"VERY_HIGH,HIGH,MEDIUM,LOW,VERY_LOW"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38.7109375" customWidth="1"/>
    <col min="2" max="2" width="13" customWidth="1"/>
    <col min="3" max="3" width="15.5703125" customWidth="1"/>
    <col min="4" max="4" width="16.140625" customWidth="1"/>
    <col min="5" max="5" width="7" customWidth="1"/>
    <col min="6" max="6" width="6.85546875" customWidth="1"/>
    <col min="7" max="7" width="17.140625" customWidth="1"/>
    <col min="8" max="8" width="13.140625" customWidth="1"/>
    <col min="9" max="9" width="12" customWidth="1"/>
    <col min="10" max="10" width="10.5703125" customWidth="1"/>
    <col min="11" max="11" width="10" customWidth="1"/>
    <col min="12" max="12" width="8.140625" customWidth="1"/>
  </cols>
  <sheetData>
    <row r="1" spans="1:12" x14ac:dyDescent="0.25">
      <c r="A1" s="4509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4</v>
      </c>
      <c r="K1" s="8654" t="s">
        <v>2</v>
      </c>
      <c r="L1" s="8654" t="s">
        <v>2</v>
      </c>
    </row>
    <row r="2" spans="1:12" x14ac:dyDescent="0.25">
      <c r="A2" s="4510" t="s">
        <v>5</v>
      </c>
      <c r="B2" s="4510" t="s">
        <v>6</v>
      </c>
      <c r="C2" s="4510" t="s">
        <v>7</v>
      </c>
      <c r="D2" s="4510" t="s">
        <v>8</v>
      </c>
      <c r="E2" s="4510" t="s">
        <v>72</v>
      </c>
      <c r="F2" s="4510" t="s">
        <v>73</v>
      </c>
      <c r="G2" s="4510" t="s">
        <v>74</v>
      </c>
      <c r="H2" s="4510" t="s">
        <v>75</v>
      </c>
      <c r="I2" s="4510" t="s">
        <v>76</v>
      </c>
      <c r="J2" s="4510" t="s">
        <v>12</v>
      </c>
      <c r="K2" s="4510" t="s">
        <v>13</v>
      </c>
      <c r="L2" s="4510" t="s">
        <v>14</v>
      </c>
    </row>
    <row r="3" spans="1:12" x14ac:dyDescent="0.25">
      <c r="A3" s="4511" t="s">
        <v>77</v>
      </c>
      <c r="B3" s="4512" t="s">
        <v>78</v>
      </c>
      <c r="C3" s="4513" t="s">
        <v>2</v>
      </c>
      <c r="D3" s="4514" t="s">
        <v>2</v>
      </c>
      <c r="E3" s="4515" t="s">
        <v>2</v>
      </c>
      <c r="F3" s="4516" t="s">
        <v>2</v>
      </c>
      <c r="G3" s="4517" t="s">
        <v>2</v>
      </c>
      <c r="H3" s="4518" t="s">
        <v>2</v>
      </c>
      <c r="I3" s="4519" t="s">
        <v>2</v>
      </c>
      <c r="J3" s="4520">
        <v>43.918376922607422</v>
      </c>
      <c r="K3" s="4521">
        <v>2.1835756301879883</v>
      </c>
      <c r="L3" s="4522">
        <v>0</v>
      </c>
    </row>
    <row r="4" spans="1:12" x14ac:dyDescent="0.25">
      <c r="A4" s="4523" t="str">
        <f>IF(COUNTIF(B4:Z4, "*") &gt; 0,"node_excel_f58fb8f7-b770-48c1-8120-7e799e188fd9", "")</f>
        <v/>
      </c>
      <c r="B4" s="4524"/>
      <c r="C4" s="4525"/>
      <c r="D4" s="4526"/>
      <c r="E4" s="4527"/>
      <c r="F4" s="4528"/>
      <c r="G4" s="4529"/>
      <c r="H4" s="4530"/>
      <c r="I4" s="4531"/>
      <c r="J4" s="4532"/>
      <c r="K4" s="4533"/>
      <c r="L4" s="4534"/>
    </row>
    <row r="5" spans="1:12" x14ac:dyDescent="0.25">
      <c r="A5" s="4535" t="str">
        <f>IF(COUNTIF(B5:Z5, "*") &gt; 0,"node_excel_6e7908e1-37f8-4abb-8ac8-583031a0a499", "")</f>
        <v/>
      </c>
      <c r="B5" s="4536"/>
      <c r="C5" s="4537"/>
      <c r="D5" s="4538"/>
      <c r="E5" s="4539"/>
      <c r="F5" s="4540"/>
      <c r="G5" s="4541"/>
      <c r="H5" s="4542"/>
      <c r="I5" s="4543"/>
      <c r="J5" s="4544"/>
      <c r="K5" s="4545"/>
      <c r="L5" s="4546"/>
    </row>
    <row r="6" spans="1:12" x14ac:dyDescent="0.25">
      <c r="A6" s="4547" t="str">
        <f>IF(COUNTIF(B6:Z6, "*") &gt; 0,"node_excel_37139866-a7c3-4acf-b3a2-5cf702deefc5", "")</f>
        <v/>
      </c>
      <c r="B6" s="4548"/>
      <c r="C6" s="4549"/>
      <c r="D6" s="4550"/>
      <c r="E6" s="4551"/>
      <c r="F6" s="4552"/>
      <c r="G6" s="4553"/>
      <c r="H6" s="4554"/>
      <c r="I6" s="4555"/>
      <c r="J6" s="4556"/>
      <c r="K6" s="4557"/>
      <c r="L6" s="4558"/>
    </row>
    <row r="7" spans="1:12" x14ac:dyDescent="0.25">
      <c r="A7" s="4559" t="str">
        <f>IF(COUNTIF(B7:Z7, "*") &gt; 0,"node_excel_266ab961-3d35-4dda-8fe3-40f0b0e5632d", "")</f>
        <v/>
      </c>
      <c r="B7" s="4560"/>
      <c r="C7" s="4561"/>
      <c r="D7" s="4562"/>
      <c r="E7" s="4563"/>
      <c r="F7" s="4564"/>
      <c r="G7" s="4565"/>
      <c r="H7" s="4566"/>
      <c r="I7" s="4567"/>
      <c r="J7" s="4568"/>
      <c r="K7" s="4569"/>
      <c r="L7" s="4570"/>
    </row>
    <row r="8" spans="1:12" x14ac:dyDescent="0.25">
      <c r="A8" s="4571" t="str">
        <f>IF(COUNTIF(B8:Z8, "*") &gt; 0,"node_excel_6cff0d5e-5048-4c2d-912d-b6b621c542e5", "")</f>
        <v/>
      </c>
      <c r="B8" s="4572"/>
      <c r="C8" s="4573"/>
      <c r="D8" s="4574"/>
      <c r="E8" s="4575"/>
      <c r="F8" s="4576"/>
      <c r="G8" s="4577"/>
      <c r="H8" s="4578"/>
      <c r="I8" s="4579"/>
      <c r="J8" s="4580"/>
      <c r="K8" s="4581"/>
      <c r="L8" s="4582"/>
    </row>
    <row r="9" spans="1:12" x14ac:dyDescent="0.25">
      <c r="A9" s="4583" t="str">
        <f>IF(COUNTIF(B9:Z9, "*") &gt; 0,"node_excel_b6dacc20-0875-4cd6-93d4-45bce50fbcbf", "")</f>
        <v/>
      </c>
      <c r="B9" s="4584"/>
      <c r="C9" s="4585"/>
      <c r="D9" s="4586"/>
      <c r="E9" s="4587"/>
      <c r="F9" s="4588"/>
      <c r="G9" s="4589"/>
      <c r="H9" s="4590"/>
      <c r="I9" s="4591"/>
      <c r="J9" s="4592"/>
      <c r="K9" s="4593"/>
      <c r="L9" s="4594"/>
    </row>
    <row r="10" spans="1:12" x14ac:dyDescent="0.25">
      <c r="A10" s="4595" t="str">
        <f>IF(COUNTIF(B10:Z10, "*") &gt; 0,"node_excel_ea653b23-b1d4-42c9-a2ef-1abb715aa29e", "")</f>
        <v/>
      </c>
      <c r="B10" s="4596"/>
      <c r="C10" s="4597"/>
      <c r="D10" s="4598"/>
      <c r="E10" s="4599"/>
      <c r="F10" s="4600"/>
      <c r="G10" s="4601"/>
      <c r="H10" s="4602"/>
      <c r="I10" s="4603"/>
      <c r="J10" s="4604"/>
      <c r="K10" s="4605"/>
      <c r="L10" s="4606"/>
    </row>
    <row r="11" spans="1:12" x14ac:dyDescent="0.25">
      <c r="A11" s="4607" t="str">
        <f>IF(COUNTIF(B11:Z11, "*") &gt; 0,"node_excel_8801e142-4810-419f-9b01-fbeea2e5b41e", "")</f>
        <v/>
      </c>
      <c r="B11" s="4608"/>
      <c r="C11" s="4609"/>
      <c r="D11" s="4610"/>
      <c r="E11" s="4611"/>
      <c r="F11" s="4612"/>
      <c r="G11" s="4613"/>
      <c r="H11" s="4614"/>
      <c r="I11" s="4615"/>
      <c r="J11" s="4616"/>
      <c r="K11" s="4617"/>
      <c r="L11" s="4618"/>
    </row>
    <row r="12" spans="1:12" x14ac:dyDescent="0.25">
      <c r="A12" s="4619" t="str">
        <f>IF(COUNTIF(B12:Z12, "*") &gt; 0,"node_excel_fef6b9fb-d164-4803-b033-e02b59609f45", "")</f>
        <v/>
      </c>
      <c r="B12" s="4620"/>
      <c r="C12" s="4621"/>
      <c r="D12" s="4622"/>
      <c r="E12" s="4623"/>
      <c r="F12" s="4624"/>
      <c r="G12" s="4625"/>
      <c r="H12" s="4626"/>
      <c r="I12" s="4627"/>
      <c r="J12" s="4628"/>
      <c r="K12" s="4629"/>
      <c r="L12" s="4630"/>
    </row>
    <row r="13" spans="1:12" x14ac:dyDescent="0.25">
      <c r="A13" s="4631" t="str">
        <f>IF(COUNTIF(B13:Z13, "*") &gt; 0,"node_excel_eb470d68-584a-48c1-9307-b00572e3778f", "")</f>
        <v/>
      </c>
      <c r="B13" s="4632"/>
      <c r="C13" s="4633"/>
      <c r="D13" s="4634"/>
      <c r="E13" s="4635"/>
      <c r="F13" s="4636"/>
      <c r="G13" s="4637"/>
      <c r="H13" s="4638"/>
      <c r="I13" s="4639"/>
      <c r="J13" s="4640"/>
      <c r="K13" s="4641"/>
      <c r="L13" s="4642"/>
    </row>
    <row r="14" spans="1:12" x14ac:dyDescent="0.25">
      <c r="A14" s="4643" t="str">
        <f>IF(COUNTIF(B14:Z14, "*") &gt; 0,"node_excel_3dbc65ab-6604-4cc4-8ff8-7d2718d57a75", "")</f>
        <v/>
      </c>
      <c r="B14" s="4644"/>
      <c r="C14" s="4645"/>
      <c r="D14" s="4646"/>
      <c r="E14" s="4647"/>
      <c r="F14" s="4648"/>
      <c r="G14" s="4649"/>
      <c r="H14" s="4650"/>
      <c r="I14" s="4651"/>
      <c r="J14" s="4652"/>
      <c r="K14" s="4653"/>
      <c r="L14" s="4654"/>
    </row>
    <row r="15" spans="1:12" x14ac:dyDescent="0.25">
      <c r="A15" s="4655" t="str">
        <f>IF(COUNTIF(B15:Z15, "*") &gt; 0,"node_excel_e8e4a442-5536-4950-b0fd-643a6363e60a", "")</f>
        <v/>
      </c>
      <c r="B15" s="4656"/>
      <c r="C15" s="4657"/>
      <c r="D15" s="4658"/>
      <c r="E15" s="4659"/>
      <c r="F15" s="4660"/>
      <c r="G15" s="4661"/>
      <c r="H15" s="4662"/>
      <c r="I15" s="4663"/>
      <c r="J15" s="4664"/>
      <c r="K15" s="4665"/>
      <c r="L15" s="4666"/>
    </row>
    <row r="16" spans="1:12" x14ac:dyDescent="0.25">
      <c r="A16" s="4667" t="str">
        <f>IF(COUNTIF(B16:Z16, "*") &gt; 0,"node_excel_02306ed9-d867-4439-bbcb-402dd5e1c6e9", "")</f>
        <v/>
      </c>
      <c r="B16" s="4668"/>
      <c r="C16" s="4669"/>
      <c r="D16" s="4670"/>
      <c r="E16" s="4671"/>
      <c r="F16" s="4672"/>
      <c r="G16" s="4673"/>
      <c r="H16" s="4674"/>
      <c r="I16" s="4675"/>
      <c r="J16" s="4676"/>
      <c r="K16" s="4677"/>
      <c r="L16" s="4678"/>
    </row>
    <row r="17" spans="1:12" x14ac:dyDescent="0.25">
      <c r="A17" s="4679" t="str">
        <f>IF(COUNTIF(B17:Z17, "*") &gt; 0,"node_excel_36054880-a900-41ab-8a33-c7c6edf8c8a5", "")</f>
        <v/>
      </c>
      <c r="B17" s="4680"/>
      <c r="C17" s="4681"/>
      <c r="D17" s="4682"/>
      <c r="E17" s="4683"/>
      <c r="F17" s="4684"/>
      <c r="G17" s="4685"/>
      <c r="H17" s="4686"/>
      <c r="I17" s="4687"/>
      <c r="J17" s="4688"/>
      <c r="K17" s="4689"/>
      <c r="L17" s="4690"/>
    </row>
    <row r="18" spans="1:12" x14ac:dyDescent="0.25">
      <c r="A18" s="4691" t="str">
        <f>IF(COUNTIF(B18:Z18, "*") &gt; 0,"node_excel_4dd0856f-e8e1-4e41-8e4c-76e5b60b0943", "")</f>
        <v/>
      </c>
      <c r="B18" s="4692"/>
      <c r="C18" s="4693"/>
      <c r="D18" s="4694"/>
      <c r="E18" s="4695"/>
      <c r="F18" s="4696"/>
      <c r="G18" s="4697"/>
      <c r="H18" s="4698"/>
      <c r="I18" s="4699"/>
      <c r="J18" s="4700"/>
      <c r="K18" s="4701"/>
      <c r="L18" s="4702"/>
    </row>
    <row r="19" spans="1:12" x14ac:dyDescent="0.25">
      <c r="A19" s="4703" t="str">
        <f>IF(COUNTIF(B19:Z19, "*") &gt; 0,"node_excel_b1c7a3cf-bdff-4efe-9b6b-6cc1cfe433b6", "")</f>
        <v/>
      </c>
      <c r="B19" s="4704"/>
      <c r="C19" s="4705"/>
      <c r="D19" s="4706"/>
      <c r="E19" s="4707"/>
      <c r="F19" s="4708"/>
      <c r="G19" s="4709"/>
      <c r="H19" s="4710"/>
      <c r="I19" s="4711"/>
      <c r="J19" s="4712"/>
      <c r="K19" s="4713"/>
      <c r="L19" s="4714"/>
    </row>
    <row r="20" spans="1:12" x14ac:dyDescent="0.25">
      <c r="A20" s="4715" t="str">
        <f>IF(COUNTIF(B20:Z20, "*") &gt; 0,"node_excel_4df8390a-48a7-4866-b32d-7ff7f7c47c0e", "")</f>
        <v/>
      </c>
      <c r="B20" s="4716"/>
      <c r="C20" s="4717"/>
      <c r="D20" s="4718"/>
      <c r="E20" s="4719"/>
      <c r="F20" s="4720"/>
      <c r="G20" s="4721"/>
      <c r="H20" s="4722"/>
      <c r="I20" s="4723"/>
      <c r="J20" s="4724"/>
      <c r="K20" s="4725"/>
      <c r="L20" s="4726"/>
    </row>
    <row r="21" spans="1:12" x14ac:dyDescent="0.25">
      <c r="A21" s="4727" t="str">
        <f>IF(COUNTIF(B21:Z21, "*") &gt; 0,"node_excel_c35a4a84-dddb-46cc-a744-37da123ccc9e", "")</f>
        <v/>
      </c>
      <c r="B21" s="4728"/>
      <c r="C21" s="4729"/>
      <c r="D21" s="4730"/>
      <c r="E21" s="4731"/>
      <c r="F21" s="4732"/>
      <c r="G21" s="4733"/>
      <c r="H21" s="4734"/>
      <c r="I21" s="4735"/>
      <c r="J21" s="4736"/>
      <c r="K21" s="4737"/>
      <c r="L21" s="4738"/>
    </row>
    <row r="22" spans="1:12" x14ac:dyDescent="0.25">
      <c r="A22" s="4739" t="str">
        <f>IF(COUNTIF(B22:Z22, "*") &gt; 0,"node_excel_8cad75e8-d47f-4624-89f3-6ba5b329b567", "")</f>
        <v/>
      </c>
      <c r="B22" s="4740"/>
      <c r="C22" s="4741"/>
      <c r="D22" s="4742"/>
      <c r="E22" s="4743"/>
      <c r="F22" s="4744"/>
      <c r="G22" s="4745"/>
      <c r="H22" s="4746"/>
      <c r="I22" s="4747"/>
      <c r="J22" s="4748"/>
      <c r="K22" s="4749"/>
      <c r="L22" s="4750"/>
    </row>
    <row r="23" spans="1:12" x14ac:dyDescent="0.25">
      <c r="A23" s="4751" t="str">
        <f>IF(COUNTIF(B23:Z23, "*") &gt; 0,"node_excel_d9664d2b-f6cf-404f-9d1c-c18bb8330e24", "")</f>
        <v/>
      </c>
      <c r="B23" s="4752"/>
      <c r="C23" s="4753"/>
      <c r="D23" s="4754"/>
      <c r="E23" s="4755"/>
      <c r="F23" s="4756"/>
      <c r="G23" s="4757"/>
      <c r="H23" s="4758"/>
      <c r="I23" s="4759"/>
      <c r="J23" s="4760"/>
      <c r="K23" s="4761"/>
      <c r="L23" s="4762"/>
    </row>
    <row r="24" spans="1:12" x14ac:dyDescent="0.25">
      <c r="A24" s="4763" t="str">
        <f>IF(COUNTIF(B24:Z24, "*") &gt; 0,"node_excel_ac7ebdfb-ff21-427a-925d-7539e10bef52", "")</f>
        <v/>
      </c>
      <c r="B24" s="4764"/>
      <c r="C24" s="4765"/>
      <c r="D24" s="4766"/>
      <c r="E24" s="4767"/>
      <c r="F24" s="4768"/>
      <c r="G24" s="4769"/>
      <c r="H24" s="4770"/>
      <c r="I24" s="4771"/>
      <c r="J24" s="4772"/>
      <c r="K24" s="4773"/>
      <c r="L24" s="4774"/>
    </row>
    <row r="25" spans="1:12" x14ac:dyDescent="0.25">
      <c r="A25" s="4775" t="str">
        <f>IF(COUNTIF(B25:Z25, "*") &gt; 0,"node_excel_ba07dd81-16fd-4889-b120-e313e309e90d", "")</f>
        <v/>
      </c>
      <c r="B25" s="4776"/>
      <c r="C25" s="4777"/>
      <c r="D25" s="4778"/>
      <c r="E25" s="4779"/>
      <c r="F25" s="4780"/>
      <c r="G25" s="4781"/>
      <c r="H25" s="4782"/>
      <c r="I25" s="4783"/>
      <c r="J25" s="4784"/>
      <c r="K25" s="4785"/>
      <c r="L25" s="4786"/>
    </row>
    <row r="26" spans="1:12" x14ac:dyDescent="0.25">
      <c r="A26" s="4787" t="str">
        <f>IF(COUNTIF(B26:Z26, "*") &gt; 0,"node_excel_426188fe-c3ff-4728-9202-2a30e70a5340", "")</f>
        <v/>
      </c>
      <c r="B26" s="4788"/>
      <c r="C26" s="4789"/>
      <c r="D26" s="4790"/>
      <c r="E26" s="4791"/>
      <c r="F26" s="4792"/>
      <c r="G26" s="4793"/>
      <c r="H26" s="4794"/>
      <c r="I26" s="4795"/>
      <c r="J26" s="4796"/>
      <c r="K26" s="4797"/>
      <c r="L26" s="4798"/>
    </row>
    <row r="27" spans="1:12" x14ac:dyDescent="0.25">
      <c r="A27" s="4799" t="str">
        <f>IF(COUNTIF(B27:Z27, "*") &gt; 0,"node_excel_f8167587-4f48-4fd2-b39c-8aedd6c698b8", "")</f>
        <v/>
      </c>
      <c r="B27" s="4800"/>
      <c r="C27" s="4801"/>
      <c r="D27" s="4802"/>
      <c r="E27" s="4803"/>
      <c r="F27" s="4804"/>
      <c r="G27" s="4805"/>
      <c r="H27" s="4806"/>
      <c r="I27" s="4807"/>
      <c r="J27" s="4808"/>
      <c r="K27" s="4809"/>
      <c r="L27" s="4810"/>
    </row>
    <row r="28" spans="1:12" x14ac:dyDescent="0.25">
      <c r="A28" s="4811" t="str">
        <f>IF(COUNTIF(B28:Z28, "*") &gt; 0,"node_excel_29d4b69e-2a1f-40b0-94b3-246d3e3cbe6b", "")</f>
        <v/>
      </c>
      <c r="B28" s="4812"/>
      <c r="C28" s="4813"/>
      <c r="D28" s="4814"/>
      <c r="E28" s="4815"/>
      <c r="F28" s="4816"/>
      <c r="G28" s="4817"/>
      <c r="H28" s="4818"/>
      <c r="I28" s="4819"/>
      <c r="J28" s="4820"/>
      <c r="K28" s="4821"/>
      <c r="L28" s="4822"/>
    </row>
    <row r="29" spans="1:12" x14ac:dyDescent="0.25">
      <c r="A29" s="4823" t="str">
        <f>IF(COUNTIF(B29:Z29, "*") &gt; 0,"node_excel_6f63b8c0-3ac7-42c4-afae-7efba0a33f61", "")</f>
        <v/>
      </c>
      <c r="B29" s="4824"/>
      <c r="C29" s="4825"/>
      <c r="D29" s="4826"/>
      <c r="E29" s="4827"/>
      <c r="F29" s="4828"/>
      <c r="G29" s="4829"/>
      <c r="H29" s="4830"/>
      <c r="I29" s="4831"/>
      <c r="J29" s="4832"/>
      <c r="K29" s="4833"/>
      <c r="L29" s="4834"/>
    </row>
    <row r="30" spans="1:12" x14ac:dyDescent="0.25">
      <c r="A30" s="4835" t="str">
        <f>IF(COUNTIF(B30:Z30, "*") &gt; 0,"node_excel_7a86d728-552b-4a7a-8dc3-7f2703df6416", "")</f>
        <v/>
      </c>
      <c r="B30" s="4836"/>
      <c r="C30" s="4837"/>
      <c r="D30" s="4838"/>
      <c r="E30" s="4839"/>
      <c r="F30" s="4840"/>
      <c r="G30" s="4841"/>
      <c r="H30" s="4842"/>
      <c r="I30" s="4843"/>
      <c r="J30" s="4844"/>
      <c r="K30" s="4845"/>
      <c r="L30" s="4846"/>
    </row>
    <row r="31" spans="1:12" x14ac:dyDescent="0.25">
      <c r="A31" s="4847" t="str">
        <f>IF(COUNTIF(B31:Z31, "*") &gt; 0,"node_excel_36fa107a-5e84-4f19-a65d-f869cd4c0695", "")</f>
        <v/>
      </c>
      <c r="B31" s="4848"/>
      <c r="C31" s="4849"/>
      <c r="D31" s="4850"/>
      <c r="E31" s="4851"/>
      <c r="F31" s="4852"/>
      <c r="G31" s="4853"/>
      <c r="H31" s="4854"/>
      <c r="I31" s="4855"/>
      <c r="J31" s="4856"/>
      <c r="K31" s="4857"/>
      <c r="L31" s="4858"/>
    </row>
    <row r="32" spans="1:12" x14ac:dyDescent="0.25">
      <c r="A32" s="4859" t="str">
        <f>IF(COUNTIF(B32:Z32, "*") &gt; 0,"node_excel_509b67f8-cc44-44f5-91cb-a5f6862585c7", "")</f>
        <v/>
      </c>
      <c r="B32" s="4860"/>
      <c r="C32" s="4861"/>
      <c r="D32" s="4862"/>
      <c r="E32" s="4863"/>
      <c r="F32" s="4864"/>
      <c r="G32" s="4865"/>
      <c r="H32" s="4866"/>
      <c r="I32" s="4867"/>
      <c r="J32" s="4868"/>
      <c r="K32" s="4869"/>
      <c r="L32" s="4870"/>
    </row>
    <row r="33" spans="1:12" x14ac:dyDescent="0.25">
      <c r="A33" s="4871" t="str">
        <f>IF(COUNTIF(B33:Z33, "*") &gt; 0,"node_excel_eba428c7-81f2-4acb-94de-572da5648530", "")</f>
        <v/>
      </c>
      <c r="B33" s="4872"/>
      <c r="C33" s="4873"/>
      <c r="D33" s="4874"/>
      <c r="E33" s="4875"/>
      <c r="F33" s="4876"/>
      <c r="G33" s="4877"/>
      <c r="H33" s="4878"/>
      <c r="I33" s="4879"/>
      <c r="J33" s="4880"/>
      <c r="K33" s="4881"/>
      <c r="L33" s="4882"/>
    </row>
    <row r="34" spans="1:12" x14ac:dyDescent="0.25">
      <c r="A34" s="4883"/>
      <c r="B34" s="4883"/>
      <c r="C34" s="4883"/>
      <c r="D34" s="4883"/>
      <c r="E34" s="4883"/>
      <c r="F34" s="4883"/>
      <c r="G34" s="4883"/>
      <c r="H34" s="4883"/>
      <c r="I34" s="4883"/>
      <c r="J34" s="4883"/>
      <c r="K34" s="4883"/>
      <c r="L34" s="4883"/>
    </row>
  </sheetData>
  <sheetProtection sheet="1" objects="1" scenarios="1"/>
  <mergeCells count="2">
    <mergeCell ref="B1:I1"/>
    <mergeCell ref="J1:L1"/>
  </mergeCells>
  <dataValidations count="186">
    <dataValidation type="decimal" operator="greaterThanOrEqual" allowBlank="1" showErrorMessage="1" errorTitle="Error on numerical value" error="Value must be greater or equal to 0.0" sqref="J3">
      <formula1>0</formula1>
    </dataValidation>
    <dataValidation type="decimal" operator="lessThanOrEqual" allowBlank="1" showErrorMessage="1" errorTitle="Error on numerical value" error="Value must be less or equal to 0.0" sqref="J3">
      <formula1>0</formula1>
    </dataValidation>
    <dataValidation type="decimal" operator="greaterThanOrEqual" allowBlank="1" showErrorMessage="1" errorTitle="Error on numerical value" error="Value must be greater or equal to 0.0" sqref="K3">
      <formula1>0</formula1>
    </dataValidation>
    <dataValidation type="decimal" operator="lessThanOrEqual" allowBlank="1" showErrorMessage="1" errorTitle="Error on numerical value" error="Value must be less or equal to 0.0" sqref="K3">
      <formula1>0</formula1>
    </dataValidation>
    <dataValidation type="decimal" operator="greaterThanOrEqual" allowBlank="1" showErrorMessage="1" errorTitle="Error on numerical value" error="Value must be greater or equal to 0.0" sqref="L3">
      <formula1>0</formula1>
    </dataValidation>
    <dataValidation type="decimal" operator="lessThanOrEqual" allowBlank="1" showErrorMessage="1" errorTitle="Error on numerical value" error="Value must be less or equal to 0.0" sqref="L3">
      <formula1>0</formula1>
    </dataValidation>
    <dataValidation type="decimal" operator="greaterThanOrEqual" allowBlank="1" showErrorMessage="1" errorTitle="Error on numerical value" error="Value must be greater or equal to 0.0" sqref="J4">
      <formula1>0</formula1>
    </dataValidation>
    <dataValidation type="decimal" operator="lessThanOrEqual" allowBlank="1" showErrorMessage="1" errorTitle="Error on numerical value" error="Value must be less or equal to 0.0" sqref="J4">
      <formula1>0</formula1>
    </dataValidation>
    <dataValidation type="decimal" operator="greaterThanOrEqual" allowBlank="1" showErrorMessage="1" errorTitle="Error on numerical value" error="Value must be greater or equal to 0.0" sqref="K4">
      <formula1>0</formula1>
    </dataValidation>
    <dataValidation type="decimal" operator="lessThanOrEqual" allowBlank="1" showErrorMessage="1" errorTitle="Error on numerical value" error="Value must be less or equal to 0.0" sqref="K4">
      <formula1>0</formula1>
    </dataValidation>
    <dataValidation type="decimal" operator="greaterThanOrEqual" allowBlank="1" showErrorMessage="1" errorTitle="Error on numerical value" error="Value must be greater or equal to 0.0" sqref="L4">
      <formula1>0</formula1>
    </dataValidation>
    <dataValidation type="decimal" operator="lessThanOrEqual" allowBlank="1" showErrorMessage="1" errorTitle="Error on numerical value" error="Value must be less or equal to 0.0" sqref="L4">
      <formula1>0</formula1>
    </dataValidation>
    <dataValidation type="decimal" operator="greaterThanOrEqual" allowBlank="1" showErrorMessage="1" errorTitle="Error on numerical value" error="Value must be greater or equal to 0.0" sqref="J5">
      <formula1>0</formula1>
    </dataValidation>
    <dataValidation type="decimal" operator="lessThanOrEqual" allowBlank="1" showErrorMessage="1" errorTitle="Error on numerical value" error="Value must be less or equal to 0.0" sqref="J5">
      <formula1>0</formula1>
    </dataValidation>
    <dataValidation type="decimal" operator="greaterThanOrEqual" allowBlank="1" showErrorMessage="1" errorTitle="Error on numerical value" error="Value must be greater or equal to 0.0" sqref="K5">
      <formula1>0</formula1>
    </dataValidation>
    <dataValidation type="decimal" operator="lessThanOrEqual" allowBlank="1" showErrorMessage="1" errorTitle="Error on numerical value" error="Value must be less or equal to 0.0" sqref="K5">
      <formula1>0</formula1>
    </dataValidation>
    <dataValidation type="decimal" operator="greaterThanOrEqual" allowBlank="1" showErrorMessage="1" errorTitle="Error on numerical value" error="Value must be greater or equal to 0.0" sqref="L5">
      <formula1>0</formula1>
    </dataValidation>
    <dataValidation type="decimal" operator="lessThanOrEqual" allowBlank="1" showErrorMessage="1" errorTitle="Error on numerical value" error="Value must be less or equal to 0.0" sqref="L5">
      <formula1>0</formula1>
    </dataValidation>
    <dataValidation type="decimal" operator="greaterThanOrEqual" allowBlank="1" showErrorMessage="1" errorTitle="Error on numerical value" error="Value must be greater or equal to 0.0" sqref="J6">
      <formula1>0</formula1>
    </dataValidation>
    <dataValidation type="decimal" operator="lessThanOrEqual" allowBlank="1" showErrorMessage="1" errorTitle="Error on numerical value" error="Value must be less or equal to 0.0" sqref="J6">
      <formula1>0</formula1>
    </dataValidation>
    <dataValidation type="decimal" operator="greaterThanOrEqual" allowBlank="1" showErrorMessage="1" errorTitle="Error on numerical value" error="Value must be greater or equal to 0.0" sqref="K6">
      <formula1>0</formula1>
    </dataValidation>
    <dataValidation type="decimal" operator="lessThanOrEqual" allowBlank="1" showErrorMessage="1" errorTitle="Error on numerical value" error="Value must be less or equal to 0.0" sqref="K6">
      <formula1>0</formula1>
    </dataValidation>
    <dataValidation type="decimal" operator="greaterThanOrEqual" allowBlank="1" showErrorMessage="1" errorTitle="Error on numerical value" error="Value must be greater or equal to 0.0" sqref="L6">
      <formula1>0</formula1>
    </dataValidation>
    <dataValidation type="decimal" operator="lessThanOrEqual" allowBlank="1" showErrorMessage="1" errorTitle="Error on numerical value" error="Value must be less or equal to 0.0" sqref="L6">
      <formula1>0</formula1>
    </dataValidation>
    <dataValidation type="decimal" operator="greaterThanOrEqual" allowBlank="1" showErrorMessage="1" errorTitle="Error on numerical value" error="Value must be greater or equal to 0.0" sqref="J7">
      <formula1>0</formula1>
    </dataValidation>
    <dataValidation type="decimal" operator="lessThanOrEqual" allowBlank="1" showErrorMessage="1" errorTitle="Error on numerical value" error="Value must be less or equal to 0.0" sqref="J7">
      <formula1>0</formula1>
    </dataValidation>
    <dataValidation type="decimal" operator="greaterThanOrEqual" allowBlank="1" showErrorMessage="1" errorTitle="Error on numerical value" error="Value must be greater or equal to 0.0" sqref="K7">
      <formula1>0</formula1>
    </dataValidation>
    <dataValidation type="decimal" operator="lessThanOrEqual" allowBlank="1" showErrorMessage="1" errorTitle="Error on numerical value" error="Value must be less or equal to 0.0" sqref="K7">
      <formula1>0</formula1>
    </dataValidation>
    <dataValidation type="decimal" operator="greaterThanOrEqual" allowBlank="1" showErrorMessage="1" errorTitle="Error on numerical value" error="Value must be greater or equal to 0.0" sqref="L7">
      <formula1>0</formula1>
    </dataValidation>
    <dataValidation type="decimal" operator="lessThanOrEqual" allowBlank="1" showErrorMessage="1" errorTitle="Error on numerical value" error="Value must be less or equal to 0.0" sqref="L7">
      <formula1>0</formula1>
    </dataValidation>
    <dataValidation type="decimal" operator="greaterThanOrEqual" allowBlank="1" showErrorMessage="1" errorTitle="Error on numerical value" error="Value must be greater or equal to 0.0" sqref="J8">
      <formula1>0</formula1>
    </dataValidation>
    <dataValidation type="decimal" operator="lessThanOrEqual" allowBlank="1" showErrorMessage="1" errorTitle="Error on numerical value" error="Value must be less or equal to 0.0" sqref="J8">
      <formula1>0</formula1>
    </dataValidation>
    <dataValidation type="decimal" operator="greaterThanOrEqual" allowBlank="1" showErrorMessage="1" errorTitle="Error on numerical value" error="Value must be greater or equal to 0.0" sqref="K8">
      <formula1>0</formula1>
    </dataValidation>
    <dataValidation type="decimal" operator="lessThanOrEqual" allowBlank="1" showErrorMessage="1" errorTitle="Error on numerical value" error="Value must be less or equal to 0.0" sqref="K8">
      <formula1>0</formula1>
    </dataValidation>
    <dataValidation type="decimal" operator="greaterThanOrEqual" allowBlank="1" showErrorMessage="1" errorTitle="Error on numerical value" error="Value must be greater or equal to 0.0" sqref="L8">
      <formula1>0</formula1>
    </dataValidation>
    <dataValidation type="decimal" operator="lessThanOrEqual" allowBlank="1" showErrorMessage="1" errorTitle="Error on numerical value" error="Value must be less or equal to 0.0" sqref="L8">
      <formula1>0</formula1>
    </dataValidation>
    <dataValidation type="decimal" operator="greaterThanOrEqual" allowBlank="1" showErrorMessage="1" errorTitle="Error on numerical value" error="Value must be greater or equal to 0.0" sqref="J9">
      <formula1>0</formula1>
    </dataValidation>
    <dataValidation type="decimal" operator="lessThanOrEqual" allowBlank="1" showErrorMessage="1" errorTitle="Error on numerical value" error="Value must be less or equal to 0.0" sqref="J9">
      <formula1>0</formula1>
    </dataValidation>
    <dataValidation type="decimal" operator="greaterThanOrEqual" allowBlank="1" showErrorMessage="1" errorTitle="Error on numerical value" error="Value must be greater or equal to 0.0" sqref="K9">
      <formula1>0</formula1>
    </dataValidation>
    <dataValidation type="decimal" operator="lessThanOrEqual" allowBlank="1" showErrorMessage="1" errorTitle="Error on numerical value" error="Value must be less or equal to 0.0" sqref="K9">
      <formula1>0</formula1>
    </dataValidation>
    <dataValidation type="decimal" operator="greaterThanOrEqual" allowBlank="1" showErrorMessage="1" errorTitle="Error on numerical value" error="Value must be greater or equal to 0.0" sqref="L9">
      <formula1>0</formula1>
    </dataValidation>
    <dataValidation type="decimal" operator="lessThanOrEqual" allowBlank="1" showErrorMessage="1" errorTitle="Error on numerical value" error="Value must be less or equal to 0.0" sqref="L9">
      <formula1>0</formula1>
    </dataValidation>
    <dataValidation type="decimal" operator="greaterThanOrEqual" allowBlank="1" showErrorMessage="1" errorTitle="Error on numerical value" error="Value must be greater or equal to 0.0" sqref="J10">
      <formula1>0</formula1>
    </dataValidation>
    <dataValidation type="decimal" operator="lessThanOrEqual" allowBlank="1" showErrorMessage="1" errorTitle="Error on numerical value" error="Value must be less or equal to 0.0" sqref="J10">
      <formula1>0</formula1>
    </dataValidation>
    <dataValidation type="decimal" operator="greaterThanOrEqual" allowBlank="1" showErrorMessage="1" errorTitle="Error on numerical value" error="Value must be greater or equal to 0.0" sqref="K10">
      <formula1>0</formula1>
    </dataValidation>
    <dataValidation type="decimal" operator="lessThanOrEqual" allowBlank="1" showErrorMessage="1" errorTitle="Error on numerical value" error="Value must be less or equal to 0.0" sqref="K10">
      <formula1>0</formula1>
    </dataValidation>
    <dataValidation type="decimal" operator="greaterThanOrEqual" allowBlank="1" showErrorMessage="1" errorTitle="Error on numerical value" error="Value must be greater or equal to 0.0" sqref="L10">
      <formula1>0</formula1>
    </dataValidation>
    <dataValidation type="decimal" operator="lessThanOrEqual" allowBlank="1" showErrorMessage="1" errorTitle="Error on numerical value" error="Value must be less or equal to 0.0" sqref="L10">
      <formula1>0</formula1>
    </dataValidation>
    <dataValidation type="decimal" operator="greaterThanOrEqual" allowBlank="1" showErrorMessage="1" errorTitle="Error on numerical value" error="Value must be greater or equal to 0.0" sqref="J11">
      <formula1>0</formula1>
    </dataValidation>
    <dataValidation type="decimal" operator="lessThanOrEqual" allowBlank="1" showErrorMessage="1" errorTitle="Error on numerical value" error="Value must be less or equal to 0.0" sqref="J11">
      <formula1>0</formula1>
    </dataValidation>
    <dataValidation type="decimal" operator="greaterThanOrEqual" allowBlank="1" showErrorMessage="1" errorTitle="Error on numerical value" error="Value must be greater or equal to 0.0" sqref="K11">
      <formula1>0</formula1>
    </dataValidation>
    <dataValidation type="decimal" operator="lessThanOrEqual" allowBlank="1" showErrorMessage="1" errorTitle="Error on numerical value" error="Value must be less or equal to 0.0" sqref="K11">
      <formula1>0</formula1>
    </dataValidation>
    <dataValidation type="decimal" operator="greaterThanOrEqual" allowBlank="1" showErrorMessage="1" errorTitle="Error on numerical value" error="Value must be greater or equal to 0.0" sqref="L11">
      <formula1>0</formula1>
    </dataValidation>
    <dataValidation type="decimal" operator="lessThanOrEqual" allowBlank="1" showErrorMessage="1" errorTitle="Error on numerical value" error="Value must be less or equal to 0.0" sqref="L11">
      <formula1>0</formula1>
    </dataValidation>
    <dataValidation type="decimal" operator="greaterThanOrEqual" allowBlank="1" showErrorMessage="1" errorTitle="Error on numerical value" error="Value must be greater or equal to 0.0" sqref="J12">
      <formula1>0</formula1>
    </dataValidation>
    <dataValidation type="decimal" operator="lessThanOrEqual" allowBlank="1" showErrorMessage="1" errorTitle="Error on numerical value" error="Value must be less or equal to 0.0" sqref="J12">
      <formula1>0</formula1>
    </dataValidation>
    <dataValidation type="decimal" operator="greaterThanOrEqual" allowBlank="1" showErrorMessage="1" errorTitle="Error on numerical value" error="Value must be greater or equal to 0.0" sqref="K12">
      <formula1>0</formula1>
    </dataValidation>
    <dataValidation type="decimal" operator="lessThanOrEqual" allowBlank="1" showErrorMessage="1" errorTitle="Error on numerical value" error="Value must be less or equal to 0.0" sqref="K12">
      <formula1>0</formula1>
    </dataValidation>
    <dataValidation type="decimal" operator="greaterThanOrEqual" allowBlank="1" showErrorMessage="1" errorTitle="Error on numerical value" error="Value must be greater or equal to 0.0" sqref="L12">
      <formula1>0</formula1>
    </dataValidation>
    <dataValidation type="decimal" operator="lessThanOrEqual" allowBlank="1" showErrorMessage="1" errorTitle="Error on numerical value" error="Value must be less or equal to 0.0" sqref="L12">
      <formula1>0</formula1>
    </dataValidation>
    <dataValidation type="decimal" operator="greaterThanOrEqual" allowBlank="1" showErrorMessage="1" errorTitle="Error on numerical value" error="Value must be greater or equal to 0.0" sqref="J13">
      <formula1>0</formula1>
    </dataValidation>
    <dataValidation type="decimal" operator="lessThanOrEqual" allowBlank="1" showErrorMessage="1" errorTitle="Error on numerical value" error="Value must be less or equal to 0.0" sqref="J13">
      <formula1>0</formula1>
    </dataValidation>
    <dataValidation type="decimal" operator="greaterThanOrEqual" allowBlank="1" showErrorMessage="1" errorTitle="Error on numerical value" error="Value must be greater or equal to 0.0" sqref="K13">
      <formula1>0</formula1>
    </dataValidation>
    <dataValidation type="decimal" operator="lessThanOrEqual" allowBlank="1" showErrorMessage="1" errorTitle="Error on numerical value" error="Value must be less or equal to 0.0" sqref="K13">
      <formula1>0</formula1>
    </dataValidation>
    <dataValidation type="decimal" operator="greaterThanOrEqual" allowBlank="1" showErrorMessage="1" errorTitle="Error on numerical value" error="Value must be greater or equal to 0.0" sqref="L13">
      <formula1>0</formula1>
    </dataValidation>
    <dataValidation type="decimal" operator="lessThanOrEqual" allowBlank="1" showErrorMessage="1" errorTitle="Error on numerical value" error="Value must be less or equal to 0.0" sqref="L13">
      <formula1>0</formula1>
    </dataValidation>
    <dataValidation type="decimal" operator="greaterThanOrEqual" allowBlank="1" showErrorMessage="1" errorTitle="Error on numerical value" error="Value must be greater or equal to 0.0" sqref="J14">
      <formula1>0</formula1>
    </dataValidation>
    <dataValidation type="decimal" operator="lessThanOrEqual" allowBlank="1" showErrorMessage="1" errorTitle="Error on numerical value" error="Value must be less or equal to 0.0" sqref="J14">
      <formula1>0</formula1>
    </dataValidation>
    <dataValidation type="decimal" operator="greaterThanOrEqual" allowBlank="1" showErrorMessage="1" errorTitle="Error on numerical value" error="Value must be greater or equal to 0.0" sqref="K14">
      <formula1>0</formula1>
    </dataValidation>
    <dataValidation type="decimal" operator="lessThanOrEqual" allowBlank="1" showErrorMessage="1" errorTitle="Error on numerical value" error="Value must be less or equal to 0.0" sqref="K14">
      <formula1>0</formula1>
    </dataValidation>
    <dataValidation type="decimal" operator="greaterThanOrEqual" allowBlank="1" showErrorMessage="1" errorTitle="Error on numerical value" error="Value must be greater or equal to 0.0" sqref="L14">
      <formula1>0</formula1>
    </dataValidation>
    <dataValidation type="decimal" operator="lessThanOrEqual" allowBlank="1" showErrorMessage="1" errorTitle="Error on numerical value" error="Value must be less or equal to 0.0" sqref="L14">
      <formula1>0</formula1>
    </dataValidation>
    <dataValidation type="decimal" operator="greaterThanOrEqual" allowBlank="1" showErrorMessage="1" errorTitle="Error on numerical value" error="Value must be greater or equal to 0.0" sqref="J15">
      <formula1>0</formula1>
    </dataValidation>
    <dataValidation type="decimal" operator="lessThanOrEqual" allowBlank="1" showErrorMessage="1" errorTitle="Error on numerical value" error="Value must be less or equal to 0.0" sqref="J15">
      <formula1>0</formula1>
    </dataValidation>
    <dataValidation type="decimal" operator="greaterThanOrEqual" allowBlank="1" showErrorMessage="1" errorTitle="Error on numerical value" error="Value must be greater or equal to 0.0" sqref="K15">
      <formula1>0</formula1>
    </dataValidation>
    <dataValidation type="decimal" operator="lessThanOrEqual" allowBlank="1" showErrorMessage="1" errorTitle="Error on numerical value" error="Value must be less or equal to 0.0" sqref="K15">
      <formula1>0</formula1>
    </dataValidation>
    <dataValidation type="decimal" operator="greaterThanOrEqual" allowBlank="1" showErrorMessage="1" errorTitle="Error on numerical value" error="Value must be greater or equal to 0.0" sqref="L15">
      <formula1>0</formula1>
    </dataValidation>
    <dataValidation type="decimal" operator="lessThanOrEqual" allowBlank="1" showErrorMessage="1" errorTitle="Error on numerical value" error="Value must be less or equal to 0.0" sqref="L15">
      <formula1>0</formula1>
    </dataValidation>
    <dataValidation type="decimal" operator="greaterThanOrEqual" allowBlank="1" showErrorMessage="1" errorTitle="Error on numerical value" error="Value must be greater or equal to 0.0" sqref="J16">
      <formula1>0</formula1>
    </dataValidation>
    <dataValidation type="decimal" operator="lessThanOrEqual" allowBlank="1" showErrorMessage="1" errorTitle="Error on numerical value" error="Value must be less or equal to 0.0" sqref="J16">
      <formula1>0</formula1>
    </dataValidation>
    <dataValidation type="decimal" operator="greaterThanOrEqual" allowBlank="1" showErrorMessage="1" errorTitle="Error on numerical value" error="Value must be greater or equal to 0.0" sqref="K16">
      <formula1>0</formula1>
    </dataValidation>
    <dataValidation type="decimal" operator="lessThanOrEqual" allowBlank="1" showErrorMessage="1" errorTitle="Error on numerical value" error="Value must be less or equal to 0.0" sqref="K16">
      <formula1>0</formula1>
    </dataValidation>
    <dataValidation type="decimal" operator="greaterThanOrEqual" allowBlank="1" showErrorMessage="1" errorTitle="Error on numerical value" error="Value must be greater or equal to 0.0" sqref="L16">
      <formula1>0</formula1>
    </dataValidation>
    <dataValidation type="decimal" operator="lessThanOrEqual" allowBlank="1" showErrorMessage="1" errorTitle="Error on numerical value" error="Value must be less or equal to 0.0" sqref="L16">
      <formula1>0</formula1>
    </dataValidation>
    <dataValidation type="decimal" operator="greaterThanOrEqual" allowBlank="1" showErrorMessage="1" errorTitle="Error on numerical value" error="Value must be greater or equal to 0.0" sqref="J17">
      <formula1>0</formula1>
    </dataValidation>
    <dataValidation type="decimal" operator="lessThanOrEqual" allowBlank="1" showErrorMessage="1" errorTitle="Error on numerical value" error="Value must be less or equal to 0.0" sqref="J17">
      <formula1>0</formula1>
    </dataValidation>
    <dataValidation type="decimal" operator="greaterThanOrEqual" allowBlank="1" showErrorMessage="1" errorTitle="Error on numerical value" error="Value must be greater or equal to 0.0" sqref="K17">
      <formula1>0</formula1>
    </dataValidation>
    <dataValidation type="decimal" operator="lessThanOrEqual" allowBlank="1" showErrorMessage="1" errorTitle="Error on numerical value" error="Value must be less or equal to 0.0" sqref="K17">
      <formula1>0</formula1>
    </dataValidation>
    <dataValidation type="decimal" operator="greaterThanOrEqual" allowBlank="1" showErrorMessage="1" errorTitle="Error on numerical value" error="Value must be greater or equal to 0.0" sqref="L17">
      <formula1>0</formula1>
    </dataValidation>
    <dataValidation type="decimal" operator="lessThanOrEqual" allowBlank="1" showErrorMessage="1" errorTitle="Error on numerical value" error="Value must be less or equal to 0.0" sqref="L17">
      <formula1>0</formula1>
    </dataValidation>
    <dataValidation type="decimal" operator="greaterThanOrEqual" allowBlank="1" showErrorMessage="1" errorTitle="Error on numerical value" error="Value must be greater or equal to 0.0" sqref="J18">
      <formula1>0</formula1>
    </dataValidation>
    <dataValidation type="decimal" operator="lessThanOrEqual" allowBlank="1" showErrorMessage="1" errorTitle="Error on numerical value" error="Value must be less or equal to 0.0" sqref="J18">
      <formula1>0</formula1>
    </dataValidation>
    <dataValidation type="decimal" operator="greaterThanOrEqual" allowBlank="1" showErrorMessage="1" errorTitle="Error on numerical value" error="Value must be greater or equal to 0.0" sqref="K18">
      <formula1>0</formula1>
    </dataValidation>
    <dataValidation type="decimal" operator="lessThanOrEqual" allowBlank="1" showErrorMessage="1" errorTitle="Error on numerical value" error="Value must be less or equal to 0.0" sqref="K18">
      <formula1>0</formula1>
    </dataValidation>
    <dataValidation type="decimal" operator="greaterThanOrEqual" allowBlank="1" showErrorMessage="1" errorTitle="Error on numerical value" error="Value must be greater or equal to 0.0" sqref="L18">
      <formula1>0</formula1>
    </dataValidation>
    <dataValidation type="decimal" operator="lessThanOrEqual" allowBlank="1" showErrorMessage="1" errorTitle="Error on numerical value" error="Value must be less or equal to 0.0" sqref="L18">
      <formula1>0</formula1>
    </dataValidation>
    <dataValidation type="decimal" operator="greaterThanOrEqual" allowBlank="1" showErrorMessage="1" errorTitle="Error on numerical value" error="Value must be greater or equal to 0.0" sqref="J19">
      <formula1>0</formula1>
    </dataValidation>
    <dataValidation type="decimal" operator="lessThanOrEqual" allowBlank="1" showErrorMessage="1" errorTitle="Error on numerical value" error="Value must be less or equal to 0.0" sqref="J19">
      <formula1>0</formula1>
    </dataValidation>
    <dataValidation type="decimal" operator="greaterThanOrEqual" allowBlank="1" showErrorMessage="1" errorTitle="Error on numerical value" error="Value must be greater or equal to 0.0" sqref="K19">
      <formula1>0</formula1>
    </dataValidation>
    <dataValidation type="decimal" operator="lessThanOrEqual" allowBlank="1" showErrorMessage="1" errorTitle="Error on numerical value" error="Value must be less or equal to 0.0" sqref="K19">
      <formula1>0</formula1>
    </dataValidation>
    <dataValidation type="decimal" operator="greaterThanOrEqual" allowBlank="1" showErrorMessage="1" errorTitle="Error on numerical value" error="Value must be greater or equal to 0.0" sqref="L19">
      <formula1>0</formula1>
    </dataValidation>
    <dataValidation type="decimal" operator="lessThanOrEqual" allowBlank="1" showErrorMessage="1" errorTitle="Error on numerical value" error="Value must be less or equal to 0.0" sqref="L19">
      <formula1>0</formula1>
    </dataValidation>
    <dataValidation type="decimal" operator="greaterThanOrEqual" allowBlank="1" showErrorMessage="1" errorTitle="Error on numerical value" error="Value must be greater or equal to 0.0" sqref="J20">
      <formula1>0</formula1>
    </dataValidation>
    <dataValidation type="decimal" operator="lessThanOrEqual" allowBlank="1" showErrorMessage="1" errorTitle="Error on numerical value" error="Value must be less or equal to 0.0" sqref="J20">
      <formula1>0</formula1>
    </dataValidation>
    <dataValidation type="decimal" operator="greaterThanOrEqual" allowBlank="1" showErrorMessage="1" errorTitle="Error on numerical value" error="Value must be greater or equal to 0.0" sqref="K20">
      <formula1>0</formula1>
    </dataValidation>
    <dataValidation type="decimal" operator="lessThanOrEqual" allowBlank="1" showErrorMessage="1" errorTitle="Error on numerical value" error="Value must be less or equal to 0.0" sqref="K20">
      <formula1>0</formula1>
    </dataValidation>
    <dataValidation type="decimal" operator="greaterThanOrEqual" allowBlank="1" showErrorMessage="1" errorTitle="Error on numerical value" error="Value must be greater or equal to 0.0" sqref="L20">
      <formula1>0</formula1>
    </dataValidation>
    <dataValidation type="decimal" operator="lessThanOrEqual" allowBlank="1" showErrorMessage="1" errorTitle="Error on numerical value" error="Value must be less or equal to 0.0" sqref="L20">
      <formula1>0</formula1>
    </dataValidation>
    <dataValidation type="decimal" operator="greaterThanOrEqual" allowBlank="1" showErrorMessage="1" errorTitle="Error on numerical value" error="Value must be greater or equal to 0.0" sqref="J21">
      <formula1>0</formula1>
    </dataValidation>
    <dataValidation type="decimal" operator="lessThanOrEqual" allowBlank="1" showErrorMessage="1" errorTitle="Error on numerical value" error="Value must be less or equal to 0.0" sqref="J21">
      <formula1>0</formula1>
    </dataValidation>
    <dataValidation type="decimal" operator="greaterThanOrEqual" allowBlank="1" showErrorMessage="1" errorTitle="Error on numerical value" error="Value must be greater or equal to 0.0" sqref="K21">
      <formula1>0</formula1>
    </dataValidation>
    <dataValidation type="decimal" operator="lessThanOrEqual" allowBlank="1" showErrorMessage="1" errorTitle="Error on numerical value" error="Value must be less or equal to 0.0" sqref="K21">
      <formula1>0</formula1>
    </dataValidation>
    <dataValidation type="decimal" operator="greaterThanOrEqual" allowBlank="1" showErrorMessage="1" errorTitle="Error on numerical value" error="Value must be greater or equal to 0.0" sqref="L21">
      <formula1>0</formula1>
    </dataValidation>
    <dataValidation type="decimal" operator="lessThanOrEqual" allowBlank="1" showErrorMessage="1" errorTitle="Error on numerical value" error="Value must be less or equal to 0.0" sqref="L21">
      <formula1>0</formula1>
    </dataValidation>
    <dataValidation type="decimal" operator="greaterThanOrEqual" allowBlank="1" showErrorMessage="1" errorTitle="Error on numerical value" error="Value must be greater or equal to 0.0" sqref="J22">
      <formula1>0</formula1>
    </dataValidation>
    <dataValidation type="decimal" operator="lessThanOrEqual" allowBlank="1" showErrorMessage="1" errorTitle="Error on numerical value" error="Value must be less or equal to 0.0" sqref="J22">
      <formula1>0</formula1>
    </dataValidation>
    <dataValidation type="decimal" operator="greaterThanOrEqual" allowBlank="1" showErrorMessage="1" errorTitle="Error on numerical value" error="Value must be greater or equal to 0.0" sqref="K22">
      <formula1>0</formula1>
    </dataValidation>
    <dataValidation type="decimal" operator="lessThanOrEqual" allowBlank="1" showErrorMessage="1" errorTitle="Error on numerical value" error="Value must be less or equal to 0.0" sqref="K22">
      <formula1>0</formula1>
    </dataValidation>
    <dataValidation type="decimal" operator="greaterThanOrEqual" allowBlank="1" showErrorMessage="1" errorTitle="Error on numerical value" error="Value must be greater or equal to 0.0" sqref="L22">
      <formula1>0</formula1>
    </dataValidation>
    <dataValidation type="decimal" operator="lessThanOrEqual" allowBlank="1" showErrorMessage="1" errorTitle="Error on numerical value" error="Value must be less or equal to 0.0" sqref="L22">
      <formula1>0</formula1>
    </dataValidation>
    <dataValidation type="decimal" operator="greaterThanOrEqual" allowBlank="1" showErrorMessage="1" errorTitle="Error on numerical value" error="Value must be greater or equal to 0.0" sqref="J23">
      <formula1>0</formula1>
    </dataValidation>
    <dataValidation type="decimal" operator="lessThanOrEqual" allowBlank="1" showErrorMessage="1" errorTitle="Error on numerical value" error="Value must be less or equal to 0.0" sqref="J23">
      <formula1>0</formula1>
    </dataValidation>
    <dataValidation type="decimal" operator="greaterThanOrEqual" allowBlank="1" showErrorMessage="1" errorTitle="Error on numerical value" error="Value must be greater or equal to 0.0" sqref="K23">
      <formula1>0</formula1>
    </dataValidation>
    <dataValidation type="decimal" operator="lessThanOrEqual" allowBlank="1" showErrorMessage="1" errorTitle="Error on numerical value" error="Value must be less or equal to 0.0" sqref="K23">
      <formula1>0</formula1>
    </dataValidation>
    <dataValidation type="decimal" operator="greaterThanOrEqual" allowBlank="1" showErrorMessage="1" errorTitle="Error on numerical value" error="Value must be greater or equal to 0.0" sqref="L23">
      <formula1>0</formula1>
    </dataValidation>
    <dataValidation type="decimal" operator="lessThanOrEqual" allowBlank="1" showErrorMessage="1" errorTitle="Error on numerical value" error="Value must be less or equal to 0.0" sqref="L23">
      <formula1>0</formula1>
    </dataValidation>
    <dataValidation type="decimal" operator="greaterThanOrEqual" allowBlank="1" showErrorMessage="1" errorTitle="Error on numerical value" error="Value must be greater or equal to 0.0" sqref="J24">
      <formula1>0</formula1>
    </dataValidation>
    <dataValidation type="decimal" operator="lessThanOrEqual" allowBlank="1" showErrorMessage="1" errorTitle="Error on numerical value" error="Value must be less or equal to 0.0" sqref="J24">
      <formula1>0</formula1>
    </dataValidation>
    <dataValidation type="decimal" operator="greaterThanOrEqual" allowBlank="1" showErrorMessage="1" errorTitle="Error on numerical value" error="Value must be greater or equal to 0.0" sqref="K24">
      <formula1>0</formula1>
    </dataValidation>
    <dataValidation type="decimal" operator="lessThanOrEqual" allowBlank="1" showErrorMessage="1" errorTitle="Error on numerical value" error="Value must be less or equal to 0.0" sqref="K24">
      <formula1>0</formula1>
    </dataValidation>
    <dataValidation type="decimal" operator="greaterThanOrEqual" allowBlank="1" showErrorMessage="1" errorTitle="Error on numerical value" error="Value must be greater or equal to 0.0" sqref="L24">
      <formula1>0</formula1>
    </dataValidation>
    <dataValidation type="decimal" operator="lessThanOrEqual" allowBlank="1" showErrorMessage="1" errorTitle="Error on numerical value" error="Value must be less or equal to 0.0" sqref="L24">
      <formula1>0</formula1>
    </dataValidation>
    <dataValidation type="decimal" operator="greaterThanOrEqual" allowBlank="1" showErrorMessage="1" errorTitle="Error on numerical value" error="Value must be greater or equal to 0.0" sqref="J25">
      <formula1>0</formula1>
    </dataValidation>
    <dataValidation type="decimal" operator="lessThanOrEqual" allowBlank="1" showErrorMessage="1" errorTitle="Error on numerical value" error="Value must be less or equal to 0.0" sqref="J25">
      <formula1>0</formula1>
    </dataValidation>
    <dataValidation type="decimal" operator="greaterThanOrEqual" allowBlank="1" showErrorMessage="1" errorTitle="Error on numerical value" error="Value must be greater or equal to 0.0" sqref="K25">
      <formula1>0</formula1>
    </dataValidation>
    <dataValidation type="decimal" operator="lessThanOrEqual" allowBlank="1" showErrorMessage="1" errorTitle="Error on numerical value" error="Value must be less or equal to 0.0" sqref="K25">
      <formula1>0</formula1>
    </dataValidation>
    <dataValidation type="decimal" operator="greaterThanOrEqual" allowBlank="1" showErrorMessage="1" errorTitle="Error on numerical value" error="Value must be greater or equal to 0.0" sqref="L25">
      <formula1>0</formula1>
    </dataValidation>
    <dataValidation type="decimal" operator="lessThanOrEqual" allowBlank="1" showErrorMessage="1" errorTitle="Error on numerical value" error="Value must be less or equal to 0.0" sqref="L25">
      <formula1>0</formula1>
    </dataValidation>
    <dataValidation type="decimal" operator="greaterThanOrEqual" allowBlank="1" showErrorMessage="1" errorTitle="Error on numerical value" error="Value must be greater or equal to 0.0" sqref="J26">
      <formula1>0</formula1>
    </dataValidation>
    <dataValidation type="decimal" operator="lessThanOrEqual" allowBlank="1" showErrorMessage="1" errorTitle="Error on numerical value" error="Value must be less or equal to 0.0" sqref="J26">
      <formula1>0</formula1>
    </dataValidation>
    <dataValidation type="decimal" operator="greaterThanOrEqual" allowBlank="1" showErrorMessage="1" errorTitle="Error on numerical value" error="Value must be greater or equal to 0.0" sqref="K26">
      <formula1>0</formula1>
    </dataValidation>
    <dataValidation type="decimal" operator="lessThanOrEqual" allowBlank="1" showErrorMessage="1" errorTitle="Error on numerical value" error="Value must be less or equal to 0.0" sqref="K26">
      <formula1>0</formula1>
    </dataValidation>
    <dataValidation type="decimal" operator="greaterThanOrEqual" allowBlank="1" showErrorMessage="1" errorTitle="Error on numerical value" error="Value must be greater or equal to 0.0" sqref="L26">
      <formula1>0</formula1>
    </dataValidation>
    <dataValidation type="decimal" operator="lessThanOrEqual" allowBlank="1" showErrorMessage="1" errorTitle="Error on numerical value" error="Value must be less or equal to 0.0" sqref="L26">
      <formula1>0</formula1>
    </dataValidation>
    <dataValidation type="decimal" operator="greaterThanOrEqual" allowBlank="1" showErrorMessage="1" errorTitle="Error on numerical value" error="Value must be greater or equal to 0.0" sqref="J27">
      <formula1>0</formula1>
    </dataValidation>
    <dataValidation type="decimal" operator="lessThanOrEqual" allowBlank="1" showErrorMessage="1" errorTitle="Error on numerical value" error="Value must be less or equal to 0.0" sqref="J27">
      <formula1>0</formula1>
    </dataValidation>
    <dataValidation type="decimal" operator="greaterThanOrEqual" allowBlank="1" showErrorMessage="1" errorTitle="Error on numerical value" error="Value must be greater or equal to 0.0" sqref="K27">
      <formula1>0</formula1>
    </dataValidation>
    <dataValidation type="decimal" operator="lessThanOrEqual" allowBlank="1" showErrorMessage="1" errorTitle="Error on numerical value" error="Value must be less or equal to 0.0" sqref="K27">
      <formula1>0</formula1>
    </dataValidation>
    <dataValidation type="decimal" operator="greaterThanOrEqual" allowBlank="1" showErrorMessage="1" errorTitle="Error on numerical value" error="Value must be greater or equal to 0.0" sqref="L27">
      <formula1>0</formula1>
    </dataValidation>
    <dataValidation type="decimal" operator="lessThanOrEqual" allowBlank="1" showErrorMessage="1" errorTitle="Error on numerical value" error="Value must be less or equal to 0.0" sqref="L27">
      <formula1>0</formula1>
    </dataValidation>
    <dataValidation type="decimal" operator="greaterThanOrEqual" allowBlank="1" showErrorMessage="1" errorTitle="Error on numerical value" error="Value must be greater or equal to 0.0" sqref="J28">
      <formula1>0</formula1>
    </dataValidation>
    <dataValidation type="decimal" operator="lessThanOrEqual" allowBlank="1" showErrorMessage="1" errorTitle="Error on numerical value" error="Value must be less or equal to 0.0" sqref="J28">
      <formula1>0</formula1>
    </dataValidation>
    <dataValidation type="decimal" operator="greaterThanOrEqual" allowBlank="1" showErrorMessage="1" errorTitle="Error on numerical value" error="Value must be greater or equal to 0.0" sqref="K28">
      <formula1>0</formula1>
    </dataValidation>
    <dataValidation type="decimal" operator="lessThanOrEqual" allowBlank="1" showErrorMessage="1" errorTitle="Error on numerical value" error="Value must be less or equal to 0.0" sqref="K28">
      <formula1>0</formula1>
    </dataValidation>
    <dataValidation type="decimal" operator="greaterThanOrEqual" allowBlank="1" showErrorMessage="1" errorTitle="Error on numerical value" error="Value must be greater or equal to 0.0" sqref="L28">
      <formula1>0</formula1>
    </dataValidation>
    <dataValidation type="decimal" operator="lessThanOrEqual" allowBlank="1" showErrorMessage="1" errorTitle="Error on numerical value" error="Value must be less or equal to 0.0" sqref="L28">
      <formula1>0</formula1>
    </dataValidation>
    <dataValidation type="decimal" operator="greaterThanOrEqual" allowBlank="1" showErrorMessage="1" errorTitle="Error on numerical value" error="Value must be greater or equal to 0.0" sqref="J29">
      <formula1>0</formula1>
    </dataValidation>
    <dataValidation type="decimal" operator="lessThanOrEqual" allowBlank="1" showErrorMessage="1" errorTitle="Error on numerical value" error="Value must be less or equal to 0.0" sqref="J29">
      <formula1>0</formula1>
    </dataValidation>
    <dataValidation type="decimal" operator="greaterThanOrEqual" allowBlank="1" showErrorMessage="1" errorTitle="Error on numerical value" error="Value must be greater or equal to 0.0" sqref="K29">
      <formula1>0</formula1>
    </dataValidation>
    <dataValidation type="decimal" operator="lessThanOrEqual" allowBlank="1" showErrorMessage="1" errorTitle="Error on numerical value" error="Value must be less or equal to 0.0" sqref="K29">
      <formula1>0</formula1>
    </dataValidation>
    <dataValidation type="decimal" operator="greaterThanOrEqual" allowBlank="1" showErrorMessage="1" errorTitle="Error on numerical value" error="Value must be greater or equal to 0.0" sqref="L29">
      <formula1>0</formula1>
    </dataValidation>
    <dataValidation type="decimal" operator="lessThanOrEqual" allowBlank="1" showErrorMessage="1" errorTitle="Error on numerical value" error="Value must be less or equal to 0.0" sqref="L29">
      <formula1>0</formula1>
    </dataValidation>
    <dataValidation type="decimal" operator="greaterThanOrEqual" allowBlank="1" showErrorMessage="1" errorTitle="Error on numerical value" error="Value must be greater or equal to 0.0" sqref="J30">
      <formula1>0</formula1>
    </dataValidation>
    <dataValidation type="decimal" operator="lessThanOrEqual" allowBlank="1" showErrorMessage="1" errorTitle="Error on numerical value" error="Value must be less or equal to 0.0" sqref="J30">
      <formula1>0</formula1>
    </dataValidation>
    <dataValidation type="decimal" operator="greaterThanOrEqual" allowBlank="1" showErrorMessage="1" errorTitle="Error on numerical value" error="Value must be greater or equal to 0.0" sqref="K30">
      <formula1>0</formula1>
    </dataValidation>
    <dataValidation type="decimal" operator="lessThanOrEqual" allowBlank="1" showErrorMessage="1" errorTitle="Error on numerical value" error="Value must be less or equal to 0.0" sqref="K30">
      <formula1>0</formula1>
    </dataValidation>
    <dataValidation type="decimal" operator="greaterThanOrEqual" allowBlank="1" showErrorMessage="1" errorTitle="Error on numerical value" error="Value must be greater or equal to 0.0" sqref="L30">
      <formula1>0</formula1>
    </dataValidation>
    <dataValidation type="decimal" operator="lessThanOrEqual" allowBlank="1" showErrorMessage="1" errorTitle="Error on numerical value" error="Value must be less or equal to 0.0" sqref="L30">
      <formula1>0</formula1>
    </dataValidation>
    <dataValidation type="decimal" operator="greaterThanOrEqual" allowBlank="1" showErrorMessage="1" errorTitle="Error on numerical value" error="Value must be greater or equal to 0.0" sqref="J31">
      <formula1>0</formula1>
    </dataValidation>
    <dataValidation type="decimal" operator="lessThanOrEqual" allowBlank="1" showErrorMessage="1" errorTitle="Error on numerical value" error="Value must be less or equal to 0.0" sqref="J31">
      <formula1>0</formula1>
    </dataValidation>
    <dataValidation type="decimal" operator="greaterThanOrEqual" allowBlank="1" showErrorMessage="1" errorTitle="Error on numerical value" error="Value must be greater or equal to 0.0" sqref="K31">
      <formula1>0</formula1>
    </dataValidation>
    <dataValidation type="decimal" operator="lessThanOrEqual" allowBlank="1" showErrorMessage="1" errorTitle="Error on numerical value" error="Value must be less or equal to 0.0" sqref="K31">
      <formula1>0</formula1>
    </dataValidation>
    <dataValidation type="decimal" operator="greaterThanOrEqual" allowBlank="1" showErrorMessage="1" errorTitle="Error on numerical value" error="Value must be greater or equal to 0.0" sqref="L31">
      <formula1>0</formula1>
    </dataValidation>
    <dataValidation type="decimal" operator="lessThanOrEqual" allowBlank="1" showErrorMessage="1" errorTitle="Error on numerical value" error="Value must be less or equal to 0.0" sqref="L31">
      <formula1>0</formula1>
    </dataValidation>
    <dataValidation type="decimal" operator="greaterThanOrEqual" allowBlank="1" showErrorMessage="1" errorTitle="Error on numerical value" error="Value must be greater or equal to 0.0" sqref="J32">
      <formula1>0</formula1>
    </dataValidation>
    <dataValidation type="decimal" operator="lessThanOrEqual" allowBlank="1" showErrorMessage="1" errorTitle="Error on numerical value" error="Value must be less or equal to 0.0" sqref="J32">
      <formula1>0</formula1>
    </dataValidation>
    <dataValidation type="decimal" operator="greaterThanOrEqual" allowBlank="1" showErrorMessage="1" errorTitle="Error on numerical value" error="Value must be greater or equal to 0.0" sqref="K32">
      <formula1>0</formula1>
    </dataValidation>
    <dataValidation type="decimal" operator="lessThanOrEqual" allowBlank="1" showErrorMessage="1" errorTitle="Error on numerical value" error="Value must be less or equal to 0.0" sqref="K32">
      <formula1>0</formula1>
    </dataValidation>
    <dataValidation type="decimal" operator="greaterThanOrEqual" allowBlank="1" showErrorMessage="1" errorTitle="Error on numerical value" error="Value must be greater or equal to 0.0" sqref="L32">
      <formula1>0</formula1>
    </dataValidation>
    <dataValidation type="decimal" operator="lessThanOrEqual" allowBlank="1" showErrorMessage="1" errorTitle="Error on numerical value" error="Value must be less or equal to 0.0" sqref="L32">
      <formula1>0</formula1>
    </dataValidation>
    <dataValidation type="decimal" operator="greaterThanOrEqual" allowBlank="1" showErrorMessage="1" errorTitle="Error on numerical value" error="Value must be greater or equal to 0.0" sqref="J33">
      <formula1>0</formula1>
    </dataValidation>
    <dataValidation type="decimal" operator="lessThanOrEqual" allowBlank="1" showErrorMessage="1" errorTitle="Error on numerical value" error="Value must be less or equal to 0.0" sqref="J33">
      <formula1>0</formula1>
    </dataValidation>
    <dataValidation type="decimal" operator="greaterThanOrEqual" allowBlank="1" showErrorMessage="1" errorTitle="Error on numerical value" error="Value must be greater or equal to 0.0" sqref="K33">
      <formula1>0</formula1>
    </dataValidation>
    <dataValidation type="decimal" operator="lessThanOrEqual" allowBlank="1" showErrorMessage="1" errorTitle="Error on numerical value" error="Value must be less or equal to 0.0" sqref="K33">
      <formula1>0</formula1>
    </dataValidation>
    <dataValidation type="decimal" operator="greaterThanOrEqual" allowBlank="1" showErrorMessage="1" errorTitle="Error on numerical value" error="Value must be greater or equal to 0.0" sqref="L33">
      <formula1>0</formula1>
    </dataValidation>
    <dataValidation type="decimal" operator="lessThanOrEqual" allowBlank="1" showErrorMessage="1" errorTitle="Error on numerical value" error="Value must be less or equal to 0.0" sqref="L33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.5703125" customWidth="1"/>
    <col min="2" max="2" width="11.28515625" customWidth="1"/>
    <col min="3" max="3" width="15.5703125" customWidth="1"/>
    <col min="4" max="4" width="16.140625" customWidth="1"/>
    <col min="5" max="5" width="5" customWidth="1"/>
    <col min="6" max="6" width="5.85546875" customWidth="1"/>
    <col min="7" max="7" width="6.5703125" customWidth="1"/>
    <col min="8" max="8" width="11" customWidth="1"/>
    <col min="9" max="9" width="8.140625" customWidth="1"/>
    <col min="10" max="10" width="6.42578125" customWidth="1"/>
    <col min="11" max="11" width="14" customWidth="1"/>
    <col min="12" max="12" width="8.42578125" customWidth="1"/>
    <col min="13" max="13" width="10" customWidth="1"/>
    <col min="14" max="14" width="8.140625" customWidth="1"/>
  </cols>
  <sheetData>
    <row r="1" spans="1:14" x14ac:dyDescent="0.25">
      <c r="A1" s="4884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2</v>
      </c>
      <c r="K1" s="8654" t="s">
        <v>2</v>
      </c>
      <c r="L1" s="8654" t="s">
        <v>4</v>
      </c>
      <c r="M1" s="8654" t="s">
        <v>2</v>
      </c>
      <c r="N1" s="8654" t="s">
        <v>2</v>
      </c>
    </row>
    <row r="2" spans="1:14" x14ac:dyDescent="0.25">
      <c r="A2" s="4885" t="s">
        <v>5</v>
      </c>
      <c r="B2" s="4885" t="s">
        <v>6</v>
      </c>
      <c r="C2" s="4885" t="s">
        <v>7</v>
      </c>
      <c r="D2" s="4885" t="s">
        <v>8</v>
      </c>
      <c r="E2" s="4885" t="s">
        <v>34</v>
      </c>
      <c r="F2" s="4885" t="s">
        <v>79</v>
      </c>
      <c r="G2" s="4885" t="s">
        <v>80</v>
      </c>
      <c r="H2" s="4885" t="s">
        <v>10</v>
      </c>
      <c r="I2" s="4885" t="s">
        <v>81</v>
      </c>
      <c r="J2" s="4885" t="s">
        <v>82</v>
      </c>
      <c r="K2" s="4885" t="s">
        <v>83</v>
      </c>
      <c r="L2" s="4885" t="s">
        <v>12</v>
      </c>
      <c r="M2" s="4885" t="s">
        <v>13</v>
      </c>
      <c r="N2" s="4885" t="s">
        <v>14</v>
      </c>
    </row>
    <row r="3" spans="1:14" x14ac:dyDescent="0.25">
      <c r="A3" s="4886" t="s">
        <v>84</v>
      </c>
      <c r="B3" s="4887" t="s">
        <v>85</v>
      </c>
      <c r="C3" s="4888" t="s">
        <v>2</v>
      </c>
      <c r="D3" s="4889" t="s">
        <v>2</v>
      </c>
      <c r="E3" s="4890" t="s">
        <v>2</v>
      </c>
      <c r="F3" s="4891"/>
      <c r="G3" s="4892" t="s">
        <v>2</v>
      </c>
      <c r="H3" s="4893" t="s">
        <v>2</v>
      </c>
      <c r="I3" s="4894" t="s">
        <v>86</v>
      </c>
      <c r="J3" s="4895" t="s">
        <v>87</v>
      </c>
      <c r="K3" s="4896" t="s">
        <v>88</v>
      </c>
      <c r="L3" s="4897"/>
      <c r="M3" s="4898"/>
      <c r="N3" s="4899"/>
    </row>
    <row r="4" spans="1:14" x14ac:dyDescent="0.25">
      <c r="A4" s="4900" t="str">
        <f>IF(COUNTIF(B4:Z4, "*") &gt; 0,"node_excel_6bf7a5d4-e92f-44c3-9c8d-9113ee44fe59", "")</f>
        <v/>
      </c>
      <c r="B4" s="4901"/>
      <c r="C4" s="4902"/>
      <c r="D4" s="4903"/>
      <c r="E4" s="4904"/>
      <c r="F4" s="4905"/>
      <c r="G4" s="4906"/>
      <c r="H4" s="4907"/>
      <c r="I4" s="4908"/>
      <c r="J4" s="4909"/>
      <c r="K4" s="4910"/>
      <c r="L4" s="4911"/>
      <c r="M4" s="4912"/>
      <c r="N4" s="4913"/>
    </row>
    <row r="5" spans="1:14" x14ac:dyDescent="0.25">
      <c r="A5" s="4914" t="str">
        <f>IF(COUNTIF(B5:Z5, "*") &gt; 0,"node_excel_e5efc15b-449d-4f33-8388-09ade6f7f34d", "")</f>
        <v/>
      </c>
      <c r="B5" s="4915"/>
      <c r="C5" s="4916"/>
      <c r="D5" s="4917"/>
      <c r="E5" s="4918"/>
      <c r="F5" s="4919"/>
      <c r="G5" s="4920"/>
      <c r="H5" s="4921"/>
      <c r="I5" s="4922"/>
      <c r="J5" s="4923"/>
      <c r="K5" s="4924"/>
      <c r="L5" s="4925"/>
      <c r="M5" s="4926"/>
      <c r="N5" s="4927"/>
    </row>
    <row r="6" spans="1:14" x14ac:dyDescent="0.25">
      <c r="A6" s="4928" t="str">
        <f>IF(COUNTIF(B6:Z6, "*") &gt; 0,"node_excel_53c5eaa0-da19-4ed5-ae46-fc744bb340eb", "")</f>
        <v/>
      </c>
      <c r="B6" s="4929"/>
      <c r="C6" s="4930"/>
      <c r="D6" s="4931"/>
      <c r="E6" s="4932"/>
      <c r="F6" s="4933"/>
      <c r="G6" s="4934"/>
      <c r="H6" s="4935"/>
      <c r="I6" s="4936"/>
      <c r="J6" s="4937"/>
      <c r="K6" s="4938"/>
      <c r="L6" s="4939"/>
      <c r="M6" s="4940"/>
      <c r="N6" s="4941"/>
    </row>
    <row r="7" spans="1:14" x14ac:dyDescent="0.25">
      <c r="A7" s="4942" t="str">
        <f>IF(COUNTIF(B7:Z7, "*") &gt; 0,"node_excel_190916d5-31b5-4af5-9777-a0ee41fcf88e", "")</f>
        <v/>
      </c>
      <c r="B7" s="4943"/>
      <c r="C7" s="4944"/>
      <c r="D7" s="4945"/>
      <c r="E7" s="4946"/>
      <c r="F7" s="4947"/>
      <c r="G7" s="4948"/>
      <c r="H7" s="4949"/>
      <c r="I7" s="4950"/>
      <c r="J7" s="4951"/>
      <c r="K7" s="4952"/>
      <c r="L7" s="4953"/>
      <c r="M7" s="4954"/>
      <c r="N7" s="4955"/>
    </row>
    <row r="8" spans="1:14" x14ac:dyDescent="0.25">
      <c r="A8" s="4956" t="str">
        <f>IF(COUNTIF(B8:Z8, "*") &gt; 0,"node_excel_a4b07b61-fa9c-4875-852a-381a07e11f48", "")</f>
        <v/>
      </c>
      <c r="B8" s="4957"/>
      <c r="C8" s="4958"/>
      <c r="D8" s="4959"/>
      <c r="E8" s="4960"/>
      <c r="F8" s="4961"/>
      <c r="G8" s="4962"/>
      <c r="H8" s="4963"/>
      <c r="I8" s="4964"/>
      <c r="J8" s="4965"/>
      <c r="K8" s="4966"/>
      <c r="L8" s="4967"/>
      <c r="M8" s="4968"/>
      <c r="N8" s="4969"/>
    </row>
    <row r="9" spans="1:14" x14ac:dyDescent="0.25">
      <c r="A9" s="4970" t="str">
        <f>IF(COUNTIF(B9:Z9, "*") &gt; 0,"node_excel_420e8313-f872-4646-9913-9a12866f8e43", "")</f>
        <v/>
      </c>
      <c r="B9" s="4971"/>
      <c r="C9" s="4972"/>
      <c r="D9" s="4973"/>
      <c r="E9" s="4974"/>
      <c r="F9" s="4975"/>
      <c r="G9" s="4976"/>
      <c r="H9" s="4977"/>
      <c r="I9" s="4978"/>
      <c r="J9" s="4979"/>
      <c r="K9" s="4980"/>
      <c r="L9" s="4981"/>
      <c r="M9" s="4982"/>
      <c r="N9" s="4983"/>
    </row>
    <row r="10" spans="1:14" x14ac:dyDescent="0.25">
      <c r="A10" s="4984" t="str">
        <f>IF(COUNTIF(B10:Z10, "*") &gt; 0,"node_excel_34a62628-88be-40f9-9550-bf61394cb45a", "")</f>
        <v/>
      </c>
      <c r="B10" s="4985"/>
      <c r="C10" s="4986"/>
      <c r="D10" s="4987"/>
      <c r="E10" s="4988"/>
      <c r="F10" s="4989"/>
      <c r="G10" s="4990"/>
      <c r="H10" s="4991"/>
      <c r="I10" s="4992"/>
      <c r="J10" s="4993"/>
      <c r="K10" s="4994"/>
      <c r="L10" s="4995"/>
      <c r="M10" s="4996"/>
      <c r="N10" s="4997"/>
    </row>
    <row r="11" spans="1:14" x14ac:dyDescent="0.25">
      <c r="A11" s="4998" t="str">
        <f>IF(COUNTIF(B11:Z11, "*") &gt; 0,"node_excel_085d579a-e388-479f-8945-db6041de75aa", "")</f>
        <v/>
      </c>
      <c r="B11" s="4999"/>
      <c r="C11" s="5000"/>
      <c r="D11" s="5001"/>
      <c r="E11" s="5002"/>
      <c r="F11" s="5003"/>
      <c r="G11" s="5004"/>
      <c r="H11" s="5005"/>
      <c r="I11" s="5006"/>
      <c r="J11" s="5007"/>
      <c r="K11" s="5008"/>
      <c r="L11" s="5009"/>
      <c r="M11" s="5010"/>
      <c r="N11" s="5011"/>
    </row>
    <row r="12" spans="1:14" x14ac:dyDescent="0.25">
      <c r="A12" s="5012" t="str">
        <f>IF(COUNTIF(B12:Z12, "*") &gt; 0,"node_excel_5c67d43b-1be2-4997-8ff8-35b8684bc101", "")</f>
        <v/>
      </c>
      <c r="B12" s="5013"/>
      <c r="C12" s="5014"/>
      <c r="D12" s="5015"/>
      <c r="E12" s="5016"/>
      <c r="F12" s="5017"/>
      <c r="G12" s="5018"/>
      <c r="H12" s="5019"/>
      <c r="I12" s="5020"/>
      <c r="J12" s="5021"/>
      <c r="K12" s="5022"/>
      <c r="L12" s="5023"/>
      <c r="M12" s="5024"/>
      <c r="N12" s="5025"/>
    </row>
    <row r="13" spans="1:14" x14ac:dyDescent="0.25">
      <c r="A13" s="5026" t="str">
        <f>IF(COUNTIF(B13:Z13, "*") &gt; 0,"node_excel_cd2a89a5-eb15-47eb-9f3e-1ca9592b3a87", "")</f>
        <v/>
      </c>
      <c r="B13" s="5027"/>
      <c r="C13" s="5028"/>
      <c r="D13" s="5029"/>
      <c r="E13" s="5030"/>
      <c r="F13" s="5031"/>
      <c r="G13" s="5032"/>
      <c r="H13" s="5033"/>
      <c r="I13" s="5034"/>
      <c r="J13" s="5035"/>
      <c r="K13" s="5036"/>
      <c r="L13" s="5037"/>
      <c r="M13" s="5038"/>
      <c r="N13" s="5039"/>
    </row>
    <row r="14" spans="1:14" x14ac:dyDescent="0.25">
      <c r="A14" s="5040" t="str">
        <f>IF(COUNTIF(B14:Z14, "*") &gt; 0,"node_excel_1a48b231-c143-450d-ace0-5017e8196db3", "")</f>
        <v/>
      </c>
      <c r="B14" s="5041"/>
      <c r="C14" s="5042"/>
      <c r="D14" s="5043"/>
      <c r="E14" s="5044"/>
      <c r="F14" s="5045"/>
      <c r="G14" s="5046"/>
      <c r="H14" s="5047"/>
      <c r="I14" s="5048"/>
      <c r="J14" s="5049"/>
      <c r="K14" s="5050"/>
      <c r="L14" s="5051"/>
      <c r="M14" s="5052"/>
      <c r="N14" s="5053"/>
    </row>
    <row r="15" spans="1:14" x14ac:dyDescent="0.25">
      <c r="A15" s="5054" t="str">
        <f>IF(COUNTIF(B15:Z15, "*") &gt; 0,"node_excel_3012b80e-8806-4406-8b5d-3c8c5166020c", "")</f>
        <v/>
      </c>
      <c r="B15" s="5055"/>
      <c r="C15" s="5056"/>
      <c r="D15" s="5057"/>
      <c r="E15" s="5058"/>
      <c r="F15" s="5059"/>
      <c r="G15" s="5060"/>
      <c r="H15" s="5061"/>
      <c r="I15" s="5062"/>
      <c r="J15" s="5063"/>
      <c r="K15" s="5064"/>
      <c r="L15" s="5065"/>
      <c r="M15" s="5066"/>
      <c r="N15" s="5067"/>
    </row>
    <row r="16" spans="1:14" x14ac:dyDescent="0.25">
      <c r="A16" s="5068" t="str">
        <f>IF(COUNTIF(B16:Z16, "*") &gt; 0,"node_excel_2af24ffd-0cca-4fd0-a4ab-1d00131acb63", "")</f>
        <v/>
      </c>
      <c r="B16" s="5069"/>
      <c r="C16" s="5070"/>
      <c r="D16" s="5071"/>
      <c r="E16" s="5072"/>
      <c r="F16" s="5073"/>
      <c r="G16" s="5074"/>
      <c r="H16" s="5075"/>
      <c r="I16" s="5076"/>
      <c r="J16" s="5077"/>
      <c r="K16" s="5078"/>
      <c r="L16" s="5079"/>
      <c r="M16" s="5080"/>
      <c r="N16" s="5081"/>
    </row>
    <row r="17" spans="1:14" x14ac:dyDescent="0.25">
      <c r="A17" s="5082" t="str">
        <f>IF(COUNTIF(B17:Z17, "*") &gt; 0,"node_excel_46ef2521-7245-4885-8bed-dfe28196d423", "")</f>
        <v/>
      </c>
      <c r="B17" s="5083"/>
      <c r="C17" s="5084"/>
      <c r="D17" s="5085"/>
      <c r="E17" s="5086"/>
      <c r="F17" s="5087"/>
      <c r="G17" s="5088"/>
      <c r="H17" s="5089"/>
      <c r="I17" s="5090"/>
      <c r="J17" s="5091"/>
      <c r="K17" s="5092"/>
      <c r="L17" s="5093"/>
      <c r="M17" s="5094"/>
      <c r="N17" s="5095"/>
    </row>
    <row r="18" spans="1:14" x14ac:dyDescent="0.25">
      <c r="A18" s="5096" t="str">
        <f>IF(COUNTIF(B18:Z18, "*") &gt; 0,"node_excel_7c39246e-f3b1-4e15-96da-3b4757f3e4d8", "")</f>
        <v/>
      </c>
      <c r="B18" s="5097"/>
      <c r="C18" s="5098"/>
      <c r="D18" s="5099"/>
      <c r="E18" s="5100"/>
      <c r="F18" s="5101"/>
      <c r="G18" s="5102"/>
      <c r="H18" s="5103"/>
      <c r="I18" s="5104"/>
      <c r="J18" s="5105"/>
      <c r="K18" s="5106"/>
      <c r="L18" s="5107"/>
      <c r="M18" s="5108"/>
      <c r="N18" s="5109"/>
    </row>
    <row r="19" spans="1:14" x14ac:dyDescent="0.25">
      <c r="A19" s="5110" t="str">
        <f>IF(COUNTIF(B19:Z19, "*") &gt; 0,"node_excel_457cf5dc-f78b-4393-8faf-f76aa212986e", "")</f>
        <v/>
      </c>
      <c r="B19" s="5111"/>
      <c r="C19" s="5112"/>
      <c r="D19" s="5113"/>
      <c r="E19" s="5114"/>
      <c r="F19" s="5115"/>
      <c r="G19" s="5116"/>
      <c r="H19" s="5117"/>
      <c r="I19" s="5118"/>
      <c r="J19" s="5119"/>
      <c r="K19" s="5120"/>
      <c r="L19" s="5121"/>
      <c r="M19" s="5122"/>
      <c r="N19" s="5123"/>
    </row>
    <row r="20" spans="1:14" x14ac:dyDescent="0.25">
      <c r="A20" s="5124" t="str">
        <f>IF(COUNTIF(B20:Z20, "*") &gt; 0,"node_excel_d1097a29-7e6f-4c52-8db7-da96fcab237c", "")</f>
        <v/>
      </c>
      <c r="B20" s="5125"/>
      <c r="C20" s="5126"/>
      <c r="D20" s="5127"/>
      <c r="E20" s="5128"/>
      <c r="F20" s="5129"/>
      <c r="G20" s="5130"/>
      <c r="H20" s="5131"/>
      <c r="I20" s="5132"/>
      <c r="J20" s="5133"/>
      <c r="K20" s="5134"/>
      <c r="L20" s="5135"/>
      <c r="M20" s="5136"/>
      <c r="N20" s="5137"/>
    </row>
    <row r="21" spans="1:14" x14ac:dyDescent="0.25">
      <c r="A21" s="5138" t="str">
        <f>IF(COUNTIF(B21:Z21, "*") &gt; 0,"node_excel_9d3dc0a1-9b9c-42e7-aae3-5f7948a17a40", "")</f>
        <v/>
      </c>
      <c r="B21" s="5139"/>
      <c r="C21" s="5140"/>
      <c r="D21" s="5141"/>
      <c r="E21" s="5142"/>
      <c r="F21" s="5143"/>
      <c r="G21" s="5144"/>
      <c r="H21" s="5145"/>
      <c r="I21" s="5146"/>
      <c r="J21" s="5147"/>
      <c r="K21" s="5148"/>
      <c r="L21" s="5149"/>
      <c r="M21" s="5150"/>
      <c r="N21" s="5151"/>
    </row>
    <row r="22" spans="1:14" x14ac:dyDescent="0.25">
      <c r="A22" s="5152" t="str">
        <f>IF(COUNTIF(B22:Z22, "*") &gt; 0,"node_excel_fc48dc18-a3d9-42c4-ba11-cae48e41fdb4", "")</f>
        <v/>
      </c>
      <c r="B22" s="5153"/>
      <c r="C22" s="5154"/>
      <c r="D22" s="5155"/>
      <c r="E22" s="5156"/>
      <c r="F22" s="5157"/>
      <c r="G22" s="5158"/>
      <c r="H22" s="5159"/>
      <c r="I22" s="5160"/>
      <c r="J22" s="5161"/>
      <c r="K22" s="5162"/>
      <c r="L22" s="5163"/>
      <c r="M22" s="5164"/>
      <c r="N22" s="5165"/>
    </row>
    <row r="23" spans="1:14" x14ac:dyDescent="0.25">
      <c r="A23" s="5166" t="str">
        <f>IF(COUNTIF(B23:Z23, "*") &gt; 0,"node_excel_ee8501e0-d855-4712-84be-69d91071b6bc", "")</f>
        <v/>
      </c>
      <c r="B23" s="5167"/>
      <c r="C23" s="5168"/>
      <c r="D23" s="5169"/>
      <c r="E23" s="5170"/>
      <c r="F23" s="5171"/>
      <c r="G23" s="5172"/>
      <c r="H23" s="5173"/>
      <c r="I23" s="5174"/>
      <c r="J23" s="5175"/>
      <c r="K23" s="5176"/>
      <c r="L23" s="5177"/>
      <c r="M23" s="5178"/>
      <c r="N23" s="5179"/>
    </row>
    <row r="24" spans="1:14" x14ac:dyDescent="0.25">
      <c r="A24" s="5180" t="str">
        <f>IF(COUNTIF(B24:Z24, "*") &gt; 0,"node_excel_0b556fb9-9c2c-4e20-8c0e-2da4f1741a55", "")</f>
        <v/>
      </c>
      <c r="B24" s="5181"/>
      <c r="C24" s="5182"/>
      <c r="D24" s="5183"/>
      <c r="E24" s="5184"/>
      <c r="F24" s="5185"/>
      <c r="G24" s="5186"/>
      <c r="H24" s="5187"/>
      <c r="I24" s="5188"/>
      <c r="J24" s="5189"/>
      <c r="K24" s="5190"/>
      <c r="L24" s="5191"/>
      <c r="M24" s="5192"/>
      <c r="N24" s="5193"/>
    </row>
    <row r="25" spans="1:14" x14ac:dyDescent="0.25">
      <c r="A25" s="5194" t="str">
        <f>IF(COUNTIF(B25:Z25, "*") &gt; 0,"node_excel_acd9a211-b47b-4886-a1bc-044d72f8bd7d", "")</f>
        <v/>
      </c>
      <c r="B25" s="5195"/>
      <c r="C25" s="5196"/>
      <c r="D25" s="5197"/>
      <c r="E25" s="5198"/>
      <c r="F25" s="5199"/>
      <c r="G25" s="5200"/>
      <c r="H25" s="5201"/>
      <c r="I25" s="5202"/>
      <c r="J25" s="5203"/>
      <c r="K25" s="5204"/>
      <c r="L25" s="5205"/>
      <c r="M25" s="5206"/>
      <c r="N25" s="5207"/>
    </row>
    <row r="26" spans="1:14" x14ac:dyDescent="0.25">
      <c r="A26" s="5208" t="str">
        <f>IF(COUNTIF(B26:Z26, "*") &gt; 0,"node_excel_7dff9796-a64b-416c-9eb8-758ee0d12b57", "")</f>
        <v/>
      </c>
      <c r="B26" s="5209"/>
      <c r="C26" s="5210"/>
      <c r="D26" s="5211"/>
      <c r="E26" s="5212"/>
      <c r="F26" s="5213"/>
      <c r="G26" s="5214"/>
      <c r="H26" s="5215"/>
      <c r="I26" s="5216"/>
      <c r="J26" s="5217"/>
      <c r="K26" s="5218"/>
      <c r="L26" s="5219"/>
      <c r="M26" s="5220"/>
      <c r="N26" s="5221"/>
    </row>
    <row r="27" spans="1:14" x14ac:dyDescent="0.25">
      <c r="A27" s="5222" t="str">
        <f>IF(COUNTIF(B27:Z27, "*") &gt; 0,"node_excel_4d02e23d-c885-4a5b-aaaa-f2f0a274fbbc", "")</f>
        <v/>
      </c>
      <c r="B27" s="5223"/>
      <c r="C27" s="5224"/>
      <c r="D27" s="5225"/>
      <c r="E27" s="5226"/>
      <c r="F27" s="5227"/>
      <c r="G27" s="5228"/>
      <c r="H27" s="5229"/>
      <c r="I27" s="5230"/>
      <c r="J27" s="5231"/>
      <c r="K27" s="5232"/>
      <c r="L27" s="5233"/>
      <c r="M27" s="5234"/>
      <c r="N27" s="5235"/>
    </row>
    <row r="28" spans="1:14" x14ac:dyDescent="0.25">
      <c r="A28" s="5236" t="str">
        <f>IF(COUNTIF(B28:Z28, "*") &gt; 0,"node_excel_3eb9b952-f0ac-49e8-b88a-e19195a7818e", "")</f>
        <v/>
      </c>
      <c r="B28" s="5237"/>
      <c r="C28" s="5238"/>
      <c r="D28" s="5239"/>
      <c r="E28" s="5240"/>
      <c r="F28" s="5241"/>
      <c r="G28" s="5242"/>
      <c r="H28" s="5243"/>
      <c r="I28" s="5244"/>
      <c r="J28" s="5245"/>
      <c r="K28" s="5246"/>
      <c r="L28" s="5247"/>
      <c r="M28" s="5248"/>
      <c r="N28" s="5249"/>
    </row>
    <row r="29" spans="1:14" x14ac:dyDescent="0.25">
      <c r="A29" s="5250" t="str">
        <f>IF(COUNTIF(B29:Z29, "*") &gt; 0,"node_excel_53f92ee3-6b60-4a20-814b-830a0d91cd9a", "")</f>
        <v/>
      </c>
      <c r="B29" s="5251"/>
      <c r="C29" s="5252"/>
      <c r="D29" s="5253"/>
      <c r="E29" s="5254"/>
      <c r="F29" s="5255"/>
      <c r="G29" s="5256"/>
      <c r="H29" s="5257"/>
      <c r="I29" s="5258"/>
      <c r="J29" s="5259"/>
      <c r="K29" s="5260"/>
      <c r="L29" s="5261"/>
      <c r="M29" s="5262"/>
      <c r="N29" s="5263"/>
    </row>
    <row r="30" spans="1:14" x14ac:dyDescent="0.25">
      <c r="A30" s="5264" t="str">
        <f>IF(COUNTIF(B30:Z30, "*") &gt; 0,"node_excel_dd918e3b-434b-41b7-bb99-789ab958f404", "")</f>
        <v/>
      </c>
      <c r="B30" s="5265"/>
      <c r="C30" s="5266"/>
      <c r="D30" s="5267"/>
      <c r="E30" s="5268"/>
      <c r="F30" s="5269"/>
      <c r="G30" s="5270"/>
      <c r="H30" s="5271"/>
      <c r="I30" s="5272"/>
      <c r="J30" s="5273"/>
      <c r="K30" s="5274"/>
      <c r="L30" s="5275"/>
      <c r="M30" s="5276"/>
      <c r="N30" s="5277"/>
    </row>
    <row r="31" spans="1:14" x14ac:dyDescent="0.25">
      <c r="A31" s="5278" t="str">
        <f>IF(COUNTIF(B31:Z31, "*") &gt; 0,"node_excel_ce9802f5-08d6-486d-9ed8-fc837ee5bf6f", "")</f>
        <v/>
      </c>
      <c r="B31" s="5279"/>
      <c r="C31" s="5280"/>
      <c r="D31" s="5281"/>
      <c r="E31" s="5282"/>
      <c r="F31" s="5283"/>
      <c r="G31" s="5284"/>
      <c r="H31" s="5285"/>
      <c r="I31" s="5286"/>
      <c r="J31" s="5287"/>
      <c r="K31" s="5288"/>
      <c r="L31" s="5289"/>
      <c r="M31" s="5290"/>
      <c r="N31" s="5291"/>
    </row>
    <row r="32" spans="1:14" x14ac:dyDescent="0.25">
      <c r="A32" s="5292" t="str">
        <f>IF(COUNTIF(B32:Z32, "*") &gt; 0,"node_excel_ab9694a0-8760-48da-a3ee-e7ff3653dd24", "")</f>
        <v/>
      </c>
      <c r="B32" s="5293"/>
      <c r="C32" s="5294"/>
      <c r="D32" s="5295"/>
      <c r="E32" s="5296"/>
      <c r="F32" s="5297"/>
      <c r="G32" s="5298"/>
      <c r="H32" s="5299"/>
      <c r="I32" s="5300"/>
      <c r="J32" s="5301"/>
      <c r="K32" s="5302"/>
      <c r="L32" s="5303"/>
      <c r="M32" s="5304"/>
      <c r="N32" s="5305"/>
    </row>
    <row r="33" spans="1:14" x14ac:dyDescent="0.25">
      <c r="A33" s="5306" t="str">
        <f>IF(COUNTIF(B33:Z33, "*") &gt; 0,"node_excel_8fe88c6b-4bac-4d80-b2f0-e8b566951a6c", "")</f>
        <v/>
      </c>
      <c r="B33" s="5307"/>
      <c r="C33" s="5308"/>
      <c r="D33" s="5309"/>
      <c r="E33" s="5310"/>
      <c r="F33" s="5311"/>
      <c r="G33" s="5312"/>
      <c r="H33" s="5313"/>
      <c r="I33" s="5314"/>
      <c r="J33" s="5315"/>
      <c r="K33" s="5316"/>
      <c r="L33" s="5317"/>
      <c r="M33" s="5318"/>
      <c r="N33" s="5319"/>
    </row>
    <row r="34" spans="1:14" x14ac:dyDescent="0.25">
      <c r="A34" s="5320"/>
      <c r="B34" s="5320"/>
      <c r="C34" s="5320"/>
      <c r="D34" s="5320"/>
      <c r="E34" s="5320"/>
      <c r="F34" s="5320"/>
      <c r="G34" s="5320"/>
      <c r="H34" s="5320"/>
      <c r="I34" s="5320"/>
      <c r="J34" s="5320"/>
      <c r="K34" s="5320"/>
      <c r="L34" s="5320"/>
      <c r="M34" s="5320"/>
      <c r="N34" s="5320"/>
    </row>
  </sheetData>
  <sheetProtection sheet="1" objects="1" scenarios="1"/>
  <mergeCells count="2">
    <mergeCell ref="B1:K1"/>
    <mergeCell ref="L1:N1"/>
  </mergeCells>
  <dataValidations count="279">
    <dataValidation type="list" allowBlank="1" sqref="I3">
      <formula1>"Yes,No"</formula1>
    </dataValidation>
    <dataValidation type="list" allowBlank="1" sqref="J3">
      <formula1>"Yes,No"</formula1>
    </dataValidation>
    <dataValidation type="list" allowBlank="1" sqref="K3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3">
      <formula1>0</formula1>
    </dataValidation>
    <dataValidation type="decimal" operator="lessThanOrEqual" allowBlank="1" showErrorMessage="1" errorTitle="Error on numerical value" error="Value must be less or equal to 0.0" sqref="L3">
      <formula1>0</formula1>
    </dataValidation>
    <dataValidation type="decimal" operator="greaterThanOrEqual" allowBlank="1" showErrorMessage="1" errorTitle="Error on numerical value" error="Value must be greater or equal to 0.0" sqref="M3">
      <formula1>0</formula1>
    </dataValidation>
    <dataValidation type="decimal" operator="lessThanOrEqual" allowBlank="1" showErrorMessage="1" errorTitle="Error on numerical value" error="Value must be less or equal to 0.0" sqref="M3">
      <formula1>0</formula1>
    </dataValidation>
    <dataValidation type="decimal" operator="greaterThanOrEqual" allowBlank="1" showErrorMessage="1" errorTitle="Error on numerical value" error="Value must be greater or equal to 0.0" sqref="N3">
      <formula1>0</formula1>
    </dataValidation>
    <dataValidation type="decimal" operator="lessThanOrEqual" allowBlank="1" showErrorMessage="1" errorTitle="Error on numerical value" error="Value must be less or equal to 0.0" sqref="N3">
      <formula1>0</formula1>
    </dataValidation>
    <dataValidation type="list" allowBlank="1" sqref="I4">
      <formula1>"Yes,No"</formula1>
    </dataValidation>
    <dataValidation type="list" allowBlank="1" sqref="J4">
      <formula1>"Yes,No"</formula1>
    </dataValidation>
    <dataValidation type="list" allowBlank="1" sqref="K4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4">
      <formula1>0</formula1>
    </dataValidation>
    <dataValidation type="decimal" operator="lessThanOrEqual" allowBlank="1" showErrorMessage="1" errorTitle="Error on numerical value" error="Value must be less or equal to 0.0" sqref="L4">
      <formula1>0</formula1>
    </dataValidation>
    <dataValidation type="decimal" operator="greaterThanOrEqual" allowBlank="1" showErrorMessage="1" errorTitle="Error on numerical value" error="Value must be greater or equal to 0.0" sqref="M4">
      <formula1>0</formula1>
    </dataValidation>
    <dataValidation type="decimal" operator="lessThanOrEqual" allowBlank="1" showErrorMessage="1" errorTitle="Error on numerical value" error="Value must be less or equal to 0.0" sqref="M4">
      <formula1>0</formula1>
    </dataValidation>
    <dataValidation type="decimal" operator="greaterThanOrEqual" allowBlank="1" showErrorMessage="1" errorTitle="Error on numerical value" error="Value must be greater or equal to 0.0" sqref="N4">
      <formula1>0</formula1>
    </dataValidation>
    <dataValidation type="decimal" operator="lessThanOrEqual" allowBlank="1" showErrorMessage="1" errorTitle="Error on numerical value" error="Value must be less or equal to 0.0" sqref="N4">
      <formula1>0</formula1>
    </dataValidation>
    <dataValidation type="list" allowBlank="1" sqref="I5">
      <formula1>"Yes,No"</formula1>
    </dataValidation>
    <dataValidation type="list" allowBlank="1" sqref="J5">
      <formula1>"Yes,No"</formula1>
    </dataValidation>
    <dataValidation type="list" allowBlank="1" sqref="K5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5">
      <formula1>0</formula1>
    </dataValidation>
    <dataValidation type="decimal" operator="lessThanOrEqual" allowBlank="1" showErrorMessage="1" errorTitle="Error on numerical value" error="Value must be less or equal to 0.0" sqref="L5">
      <formula1>0</formula1>
    </dataValidation>
    <dataValidation type="decimal" operator="greaterThanOrEqual" allowBlank="1" showErrorMessage="1" errorTitle="Error on numerical value" error="Value must be greater or equal to 0.0" sqref="M5">
      <formula1>0</formula1>
    </dataValidation>
    <dataValidation type="decimal" operator="lessThanOrEqual" allowBlank="1" showErrorMessage="1" errorTitle="Error on numerical value" error="Value must be less or equal to 0.0" sqref="M5">
      <formula1>0</formula1>
    </dataValidation>
    <dataValidation type="decimal" operator="greaterThanOrEqual" allowBlank="1" showErrorMessage="1" errorTitle="Error on numerical value" error="Value must be greater or equal to 0.0" sqref="N5">
      <formula1>0</formula1>
    </dataValidation>
    <dataValidation type="decimal" operator="lessThanOrEqual" allowBlank="1" showErrorMessage="1" errorTitle="Error on numerical value" error="Value must be less or equal to 0.0" sqref="N5">
      <formula1>0</formula1>
    </dataValidation>
    <dataValidation type="list" allowBlank="1" sqref="I6">
      <formula1>"Yes,No"</formula1>
    </dataValidation>
    <dataValidation type="list" allowBlank="1" sqref="J6">
      <formula1>"Yes,No"</formula1>
    </dataValidation>
    <dataValidation type="list" allowBlank="1" sqref="K6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6">
      <formula1>0</formula1>
    </dataValidation>
    <dataValidation type="decimal" operator="lessThanOrEqual" allowBlank="1" showErrorMessage="1" errorTitle="Error on numerical value" error="Value must be less or equal to 0.0" sqref="L6">
      <formula1>0</formula1>
    </dataValidation>
    <dataValidation type="decimal" operator="greaterThanOrEqual" allowBlank="1" showErrorMessage="1" errorTitle="Error on numerical value" error="Value must be greater or equal to 0.0" sqref="M6">
      <formula1>0</formula1>
    </dataValidation>
    <dataValidation type="decimal" operator="lessThanOrEqual" allowBlank="1" showErrorMessage="1" errorTitle="Error on numerical value" error="Value must be less or equal to 0.0" sqref="M6">
      <formula1>0</formula1>
    </dataValidation>
    <dataValidation type="decimal" operator="greaterThanOrEqual" allowBlank="1" showErrorMessage="1" errorTitle="Error on numerical value" error="Value must be greater or equal to 0.0" sqref="N6">
      <formula1>0</formula1>
    </dataValidation>
    <dataValidation type="decimal" operator="lessThanOrEqual" allowBlank="1" showErrorMessage="1" errorTitle="Error on numerical value" error="Value must be less or equal to 0.0" sqref="N6">
      <formula1>0</formula1>
    </dataValidation>
    <dataValidation type="list" allowBlank="1" sqref="I7">
      <formula1>"Yes,No"</formula1>
    </dataValidation>
    <dataValidation type="list" allowBlank="1" sqref="J7">
      <formula1>"Yes,No"</formula1>
    </dataValidation>
    <dataValidation type="list" allowBlank="1" sqref="K7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7">
      <formula1>0</formula1>
    </dataValidation>
    <dataValidation type="decimal" operator="lessThanOrEqual" allowBlank="1" showErrorMessage="1" errorTitle="Error on numerical value" error="Value must be less or equal to 0.0" sqref="L7">
      <formula1>0</formula1>
    </dataValidation>
    <dataValidation type="decimal" operator="greaterThanOrEqual" allowBlank="1" showErrorMessage="1" errorTitle="Error on numerical value" error="Value must be greater or equal to 0.0" sqref="M7">
      <formula1>0</formula1>
    </dataValidation>
    <dataValidation type="decimal" operator="lessThanOrEqual" allowBlank="1" showErrorMessage="1" errorTitle="Error on numerical value" error="Value must be less or equal to 0.0" sqref="M7">
      <formula1>0</formula1>
    </dataValidation>
    <dataValidation type="decimal" operator="greaterThanOrEqual" allowBlank="1" showErrorMessage="1" errorTitle="Error on numerical value" error="Value must be greater or equal to 0.0" sqref="N7">
      <formula1>0</formula1>
    </dataValidation>
    <dataValidation type="decimal" operator="lessThanOrEqual" allowBlank="1" showErrorMessage="1" errorTitle="Error on numerical value" error="Value must be less or equal to 0.0" sqref="N7">
      <formula1>0</formula1>
    </dataValidation>
    <dataValidation type="list" allowBlank="1" sqref="I8">
      <formula1>"Yes,No"</formula1>
    </dataValidation>
    <dataValidation type="list" allowBlank="1" sqref="J8">
      <formula1>"Yes,No"</formula1>
    </dataValidation>
    <dataValidation type="list" allowBlank="1" sqref="K8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8">
      <formula1>0</formula1>
    </dataValidation>
    <dataValidation type="decimal" operator="lessThanOrEqual" allowBlank="1" showErrorMessage="1" errorTitle="Error on numerical value" error="Value must be less or equal to 0.0" sqref="L8">
      <formula1>0</formula1>
    </dataValidation>
    <dataValidation type="decimal" operator="greaterThanOrEqual" allowBlank="1" showErrorMessage="1" errorTitle="Error on numerical value" error="Value must be greater or equal to 0.0" sqref="M8">
      <formula1>0</formula1>
    </dataValidation>
    <dataValidation type="decimal" operator="lessThanOrEqual" allowBlank="1" showErrorMessage="1" errorTitle="Error on numerical value" error="Value must be less or equal to 0.0" sqref="M8">
      <formula1>0</formula1>
    </dataValidation>
    <dataValidation type="decimal" operator="greaterThanOrEqual" allowBlank="1" showErrorMessage="1" errorTitle="Error on numerical value" error="Value must be greater or equal to 0.0" sqref="N8">
      <formula1>0</formula1>
    </dataValidation>
    <dataValidation type="decimal" operator="lessThanOrEqual" allowBlank="1" showErrorMessage="1" errorTitle="Error on numerical value" error="Value must be less or equal to 0.0" sqref="N8">
      <formula1>0</formula1>
    </dataValidation>
    <dataValidation type="list" allowBlank="1" sqref="I9">
      <formula1>"Yes,No"</formula1>
    </dataValidation>
    <dataValidation type="list" allowBlank="1" sqref="J9">
      <formula1>"Yes,No"</formula1>
    </dataValidation>
    <dataValidation type="list" allowBlank="1" sqref="K9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9">
      <formula1>0</formula1>
    </dataValidation>
    <dataValidation type="decimal" operator="lessThanOrEqual" allowBlank="1" showErrorMessage="1" errorTitle="Error on numerical value" error="Value must be less or equal to 0.0" sqref="L9">
      <formula1>0</formula1>
    </dataValidation>
    <dataValidation type="decimal" operator="greaterThanOrEqual" allowBlank="1" showErrorMessage="1" errorTitle="Error on numerical value" error="Value must be greater or equal to 0.0" sqref="M9">
      <formula1>0</formula1>
    </dataValidation>
    <dataValidation type="decimal" operator="lessThanOrEqual" allowBlank="1" showErrorMessage="1" errorTitle="Error on numerical value" error="Value must be less or equal to 0.0" sqref="M9">
      <formula1>0</formula1>
    </dataValidation>
    <dataValidation type="decimal" operator="greaterThanOrEqual" allowBlank="1" showErrorMessage="1" errorTitle="Error on numerical value" error="Value must be greater or equal to 0.0" sqref="N9">
      <formula1>0</formula1>
    </dataValidation>
    <dataValidation type="decimal" operator="lessThanOrEqual" allowBlank="1" showErrorMessage="1" errorTitle="Error on numerical value" error="Value must be less or equal to 0.0" sqref="N9">
      <formula1>0</formula1>
    </dataValidation>
    <dataValidation type="list" allowBlank="1" sqref="I10">
      <formula1>"Yes,No"</formula1>
    </dataValidation>
    <dataValidation type="list" allowBlank="1" sqref="J10">
      <formula1>"Yes,No"</formula1>
    </dataValidation>
    <dataValidation type="list" allowBlank="1" sqref="K10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0">
      <formula1>0</formula1>
    </dataValidation>
    <dataValidation type="decimal" operator="lessThanOrEqual" allowBlank="1" showErrorMessage="1" errorTitle="Error on numerical value" error="Value must be less or equal to 0.0" sqref="L10">
      <formula1>0</formula1>
    </dataValidation>
    <dataValidation type="decimal" operator="greaterThanOrEqual" allowBlank="1" showErrorMessage="1" errorTitle="Error on numerical value" error="Value must be greater or equal to 0.0" sqref="M10">
      <formula1>0</formula1>
    </dataValidation>
    <dataValidation type="decimal" operator="lessThanOrEqual" allowBlank="1" showErrorMessage="1" errorTitle="Error on numerical value" error="Value must be less or equal to 0.0" sqref="M10">
      <formula1>0</formula1>
    </dataValidation>
    <dataValidation type="decimal" operator="greaterThanOrEqual" allowBlank="1" showErrorMessage="1" errorTitle="Error on numerical value" error="Value must be greater or equal to 0.0" sqref="N10">
      <formula1>0</formula1>
    </dataValidation>
    <dataValidation type="decimal" operator="lessThanOrEqual" allowBlank="1" showErrorMessage="1" errorTitle="Error on numerical value" error="Value must be less or equal to 0.0" sqref="N10">
      <formula1>0</formula1>
    </dataValidation>
    <dataValidation type="list" allowBlank="1" sqref="I11">
      <formula1>"Yes,No"</formula1>
    </dataValidation>
    <dataValidation type="list" allowBlank="1" sqref="J11">
      <formula1>"Yes,No"</formula1>
    </dataValidation>
    <dataValidation type="list" allowBlank="1" sqref="K11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1">
      <formula1>0</formula1>
    </dataValidation>
    <dataValidation type="decimal" operator="lessThanOrEqual" allowBlank="1" showErrorMessage="1" errorTitle="Error on numerical value" error="Value must be less or equal to 0.0" sqref="L11">
      <formula1>0</formula1>
    </dataValidation>
    <dataValidation type="decimal" operator="greaterThanOrEqual" allowBlank="1" showErrorMessage="1" errorTitle="Error on numerical value" error="Value must be greater or equal to 0.0" sqref="M11">
      <formula1>0</formula1>
    </dataValidation>
    <dataValidation type="decimal" operator="lessThanOrEqual" allowBlank="1" showErrorMessage="1" errorTitle="Error on numerical value" error="Value must be less or equal to 0.0" sqref="M11">
      <formula1>0</formula1>
    </dataValidation>
    <dataValidation type="decimal" operator="greaterThanOrEqual" allowBlank="1" showErrorMessage="1" errorTitle="Error on numerical value" error="Value must be greater or equal to 0.0" sqref="N11">
      <formula1>0</formula1>
    </dataValidation>
    <dataValidation type="decimal" operator="lessThanOrEqual" allowBlank="1" showErrorMessage="1" errorTitle="Error on numerical value" error="Value must be less or equal to 0.0" sqref="N11">
      <formula1>0</formula1>
    </dataValidation>
    <dataValidation type="list" allowBlank="1" sqref="I12">
      <formula1>"Yes,No"</formula1>
    </dataValidation>
    <dataValidation type="list" allowBlank="1" sqref="J12">
      <formula1>"Yes,No"</formula1>
    </dataValidation>
    <dataValidation type="list" allowBlank="1" sqref="K12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2">
      <formula1>0</formula1>
    </dataValidation>
    <dataValidation type="decimal" operator="lessThanOrEqual" allowBlank="1" showErrorMessage="1" errorTitle="Error on numerical value" error="Value must be less or equal to 0.0" sqref="L12">
      <formula1>0</formula1>
    </dataValidation>
    <dataValidation type="decimal" operator="greaterThanOrEqual" allowBlank="1" showErrorMessage="1" errorTitle="Error on numerical value" error="Value must be greater or equal to 0.0" sqref="M12">
      <formula1>0</formula1>
    </dataValidation>
    <dataValidation type="decimal" operator="lessThanOrEqual" allowBlank="1" showErrorMessage="1" errorTitle="Error on numerical value" error="Value must be less or equal to 0.0" sqref="M12">
      <formula1>0</formula1>
    </dataValidation>
    <dataValidation type="decimal" operator="greaterThanOrEqual" allowBlank="1" showErrorMessage="1" errorTitle="Error on numerical value" error="Value must be greater or equal to 0.0" sqref="N12">
      <formula1>0</formula1>
    </dataValidation>
    <dataValidation type="decimal" operator="lessThanOrEqual" allowBlank="1" showErrorMessage="1" errorTitle="Error on numerical value" error="Value must be less or equal to 0.0" sqref="N12">
      <formula1>0</formula1>
    </dataValidation>
    <dataValidation type="list" allowBlank="1" sqref="I13">
      <formula1>"Yes,No"</formula1>
    </dataValidation>
    <dataValidation type="list" allowBlank="1" sqref="J13">
      <formula1>"Yes,No"</formula1>
    </dataValidation>
    <dataValidation type="list" allowBlank="1" sqref="K13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3">
      <formula1>0</formula1>
    </dataValidation>
    <dataValidation type="decimal" operator="lessThanOrEqual" allowBlank="1" showErrorMessage="1" errorTitle="Error on numerical value" error="Value must be less or equal to 0.0" sqref="L13">
      <formula1>0</formula1>
    </dataValidation>
    <dataValidation type="decimal" operator="greaterThanOrEqual" allowBlank="1" showErrorMessage="1" errorTitle="Error on numerical value" error="Value must be greater or equal to 0.0" sqref="M13">
      <formula1>0</formula1>
    </dataValidation>
    <dataValidation type="decimal" operator="lessThanOrEqual" allowBlank="1" showErrorMessage="1" errorTitle="Error on numerical value" error="Value must be less or equal to 0.0" sqref="M13">
      <formula1>0</formula1>
    </dataValidation>
    <dataValidation type="decimal" operator="greaterThanOrEqual" allowBlank="1" showErrorMessage="1" errorTitle="Error on numerical value" error="Value must be greater or equal to 0.0" sqref="N13">
      <formula1>0</formula1>
    </dataValidation>
    <dataValidation type="decimal" operator="lessThanOrEqual" allowBlank="1" showErrorMessage="1" errorTitle="Error on numerical value" error="Value must be less or equal to 0.0" sqref="N13">
      <formula1>0</formula1>
    </dataValidation>
    <dataValidation type="list" allowBlank="1" sqref="I14">
      <formula1>"Yes,No"</formula1>
    </dataValidation>
    <dataValidation type="list" allowBlank="1" sqref="J14">
      <formula1>"Yes,No"</formula1>
    </dataValidation>
    <dataValidation type="list" allowBlank="1" sqref="K14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4">
      <formula1>0</formula1>
    </dataValidation>
    <dataValidation type="decimal" operator="lessThanOrEqual" allowBlank="1" showErrorMessage="1" errorTitle="Error on numerical value" error="Value must be less or equal to 0.0" sqref="L14">
      <formula1>0</formula1>
    </dataValidation>
    <dataValidation type="decimal" operator="greaterThanOrEqual" allowBlank="1" showErrorMessage="1" errorTitle="Error on numerical value" error="Value must be greater or equal to 0.0" sqref="M14">
      <formula1>0</formula1>
    </dataValidation>
    <dataValidation type="decimal" operator="lessThanOrEqual" allowBlank="1" showErrorMessage="1" errorTitle="Error on numerical value" error="Value must be less or equal to 0.0" sqref="M14">
      <formula1>0</formula1>
    </dataValidation>
    <dataValidation type="decimal" operator="greaterThanOrEqual" allowBlank="1" showErrorMessage="1" errorTitle="Error on numerical value" error="Value must be greater or equal to 0.0" sqref="N14">
      <formula1>0</formula1>
    </dataValidation>
    <dataValidation type="decimal" operator="lessThanOrEqual" allowBlank="1" showErrorMessage="1" errorTitle="Error on numerical value" error="Value must be less or equal to 0.0" sqref="N14">
      <formula1>0</formula1>
    </dataValidation>
    <dataValidation type="list" allowBlank="1" sqref="I15">
      <formula1>"Yes,No"</formula1>
    </dataValidation>
    <dataValidation type="list" allowBlank="1" sqref="J15">
      <formula1>"Yes,No"</formula1>
    </dataValidation>
    <dataValidation type="list" allowBlank="1" sqref="K15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5">
      <formula1>0</formula1>
    </dataValidation>
    <dataValidation type="decimal" operator="lessThanOrEqual" allowBlank="1" showErrorMessage="1" errorTitle="Error on numerical value" error="Value must be less or equal to 0.0" sqref="L15">
      <formula1>0</formula1>
    </dataValidation>
    <dataValidation type="decimal" operator="greaterThanOrEqual" allowBlank="1" showErrorMessage="1" errorTitle="Error on numerical value" error="Value must be greater or equal to 0.0" sqref="M15">
      <formula1>0</formula1>
    </dataValidation>
    <dataValidation type="decimal" operator="lessThanOrEqual" allowBlank="1" showErrorMessage="1" errorTitle="Error on numerical value" error="Value must be less or equal to 0.0" sqref="M15">
      <formula1>0</formula1>
    </dataValidation>
    <dataValidation type="decimal" operator="greaterThanOrEqual" allowBlank="1" showErrorMessage="1" errorTitle="Error on numerical value" error="Value must be greater or equal to 0.0" sqref="N15">
      <formula1>0</formula1>
    </dataValidation>
    <dataValidation type="decimal" operator="lessThanOrEqual" allowBlank="1" showErrorMessage="1" errorTitle="Error on numerical value" error="Value must be less or equal to 0.0" sqref="N15">
      <formula1>0</formula1>
    </dataValidation>
    <dataValidation type="list" allowBlank="1" sqref="I16">
      <formula1>"Yes,No"</formula1>
    </dataValidation>
    <dataValidation type="list" allowBlank="1" sqref="J16">
      <formula1>"Yes,No"</formula1>
    </dataValidation>
    <dataValidation type="list" allowBlank="1" sqref="K16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6">
      <formula1>0</formula1>
    </dataValidation>
    <dataValidation type="decimal" operator="lessThanOrEqual" allowBlank="1" showErrorMessage="1" errorTitle="Error on numerical value" error="Value must be less or equal to 0.0" sqref="L16">
      <formula1>0</formula1>
    </dataValidation>
    <dataValidation type="decimal" operator="greaterThanOrEqual" allowBlank="1" showErrorMessage="1" errorTitle="Error on numerical value" error="Value must be greater or equal to 0.0" sqref="M16">
      <formula1>0</formula1>
    </dataValidation>
    <dataValidation type="decimal" operator="lessThanOrEqual" allowBlank="1" showErrorMessage="1" errorTitle="Error on numerical value" error="Value must be less or equal to 0.0" sqref="M16">
      <formula1>0</formula1>
    </dataValidation>
    <dataValidation type="decimal" operator="greaterThanOrEqual" allowBlank="1" showErrorMessage="1" errorTitle="Error on numerical value" error="Value must be greater or equal to 0.0" sqref="N16">
      <formula1>0</formula1>
    </dataValidation>
    <dataValidation type="decimal" operator="lessThanOrEqual" allowBlank="1" showErrorMessage="1" errorTitle="Error on numerical value" error="Value must be less or equal to 0.0" sqref="N16">
      <formula1>0</formula1>
    </dataValidation>
    <dataValidation type="list" allowBlank="1" sqref="I17">
      <formula1>"Yes,No"</formula1>
    </dataValidation>
    <dataValidation type="list" allowBlank="1" sqref="J17">
      <formula1>"Yes,No"</formula1>
    </dataValidation>
    <dataValidation type="list" allowBlank="1" sqref="K17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7">
      <formula1>0</formula1>
    </dataValidation>
    <dataValidation type="decimal" operator="lessThanOrEqual" allowBlank="1" showErrorMessage="1" errorTitle="Error on numerical value" error="Value must be less or equal to 0.0" sqref="L17">
      <formula1>0</formula1>
    </dataValidation>
    <dataValidation type="decimal" operator="greaterThanOrEqual" allowBlank="1" showErrorMessage="1" errorTitle="Error on numerical value" error="Value must be greater or equal to 0.0" sqref="M17">
      <formula1>0</formula1>
    </dataValidation>
    <dataValidation type="decimal" operator="lessThanOrEqual" allowBlank="1" showErrorMessage="1" errorTitle="Error on numerical value" error="Value must be less or equal to 0.0" sqref="M17">
      <formula1>0</formula1>
    </dataValidation>
    <dataValidation type="decimal" operator="greaterThanOrEqual" allowBlank="1" showErrorMessage="1" errorTitle="Error on numerical value" error="Value must be greater or equal to 0.0" sqref="N17">
      <formula1>0</formula1>
    </dataValidation>
    <dataValidation type="decimal" operator="lessThanOrEqual" allowBlank="1" showErrorMessage="1" errorTitle="Error on numerical value" error="Value must be less or equal to 0.0" sqref="N17">
      <formula1>0</formula1>
    </dataValidation>
    <dataValidation type="list" allowBlank="1" sqref="I18">
      <formula1>"Yes,No"</formula1>
    </dataValidation>
    <dataValidation type="list" allowBlank="1" sqref="J18">
      <formula1>"Yes,No"</formula1>
    </dataValidation>
    <dataValidation type="list" allowBlank="1" sqref="K18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8">
      <formula1>0</formula1>
    </dataValidation>
    <dataValidation type="decimal" operator="lessThanOrEqual" allowBlank="1" showErrorMessage="1" errorTitle="Error on numerical value" error="Value must be less or equal to 0.0" sqref="L18">
      <formula1>0</formula1>
    </dataValidation>
    <dataValidation type="decimal" operator="greaterThanOrEqual" allowBlank="1" showErrorMessage="1" errorTitle="Error on numerical value" error="Value must be greater or equal to 0.0" sqref="M18">
      <formula1>0</formula1>
    </dataValidation>
    <dataValidation type="decimal" operator="lessThanOrEqual" allowBlank="1" showErrorMessage="1" errorTitle="Error on numerical value" error="Value must be less or equal to 0.0" sqref="M18">
      <formula1>0</formula1>
    </dataValidation>
    <dataValidation type="decimal" operator="greaterThanOrEqual" allowBlank="1" showErrorMessage="1" errorTitle="Error on numerical value" error="Value must be greater or equal to 0.0" sqref="N18">
      <formula1>0</formula1>
    </dataValidation>
    <dataValidation type="decimal" operator="lessThanOrEqual" allowBlank="1" showErrorMessage="1" errorTitle="Error on numerical value" error="Value must be less or equal to 0.0" sqref="N18">
      <formula1>0</formula1>
    </dataValidation>
    <dataValidation type="list" allowBlank="1" sqref="I19">
      <formula1>"Yes,No"</formula1>
    </dataValidation>
    <dataValidation type="list" allowBlank="1" sqref="J19">
      <formula1>"Yes,No"</formula1>
    </dataValidation>
    <dataValidation type="list" allowBlank="1" sqref="K19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19">
      <formula1>0</formula1>
    </dataValidation>
    <dataValidation type="decimal" operator="lessThanOrEqual" allowBlank="1" showErrorMessage="1" errorTitle="Error on numerical value" error="Value must be less or equal to 0.0" sqref="L19">
      <formula1>0</formula1>
    </dataValidation>
    <dataValidation type="decimal" operator="greaterThanOrEqual" allowBlank="1" showErrorMessage="1" errorTitle="Error on numerical value" error="Value must be greater or equal to 0.0" sqref="M19">
      <formula1>0</formula1>
    </dataValidation>
    <dataValidation type="decimal" operator="lessThanOrEqual" allowBlank="1" showErrorMessage="1" errorTitle="Error on numerical value" error="Value must be less or equal to 0.0" sqref="M19">
      <formula1>0</formula1>
    </dataValidation>
    <dataValidation type="decimal" operator="greaterThanOrEqual" allowBlank="1" showErrorMessage="1" errorTitle="Error on numerical value" error="Value must be greater or equal to 0.0" sqref="N19">
      <formula1>0</formula1>
    </dataValidation>
    <dataValidation type="decimal" operator="lessThanOrEqual" allowBlank="1" showErrorMessage="1" errorTitle="Error on numerical value" error="Value must be less or equal to 0.0" sqref="N19">
      <formula1>0</formula1>
    </dataValidation>
    <dataValidation type="list" allowBlank="1" sqref="I20">
      <formula1>"Yes,No"</formula1>
    </dataValidation>
    <dataValidation type="list" allowBlank="1" sqref="J20">
      <formula1>"Yes,No"</formula1>
    </dataValidation>
    <dataValidation type="list" allowBlank="1" sqref="K20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0">
      <formula1>0</formula1>
    </dataValidation>
    <dataValidation type="decimal" operator="lessThanOrEqual" allowBlank="1" showErrorMessage="1" errorTitle="Error on numerical value" error="Value must be less or equal to 0.0" sqref="L20">
      <formula1>0</formula1>
    </dataValidation>
    <dataValidation type="decimal" operator="greaterThanOrEqual" allowBlank="1" showErrorMessage="1" errorTitle="Error on numerical value" error="Value must be greater or equal to 0.0" sqref="M20">
      <formula1>0</formula1>
    </dataValidation>
    <dataValidation type="decimal" operator="lessThanOrEqual" allowBlank="1" showErrorMessage="1" errorTitle="Error on numerical value" error="Value must be less or equal to 0.0" sqref="M20">
      <formula1>0</formula1>
    </dataValidation>
    <dataValidation type="decimal" operator="greaterThanOrEqual" allowBlank="1" showErrorMessage="1" errorTitle="Error on numerical value" error="Value must be greater or equal to 0.0" sqref="N20">
      <formula1>0</formula1>
    </dataValidation>
    <dataValidation type="decimal" operator="lessThanOrEqual" allowBlank="1" showErrorMessage="1" errorTitle="Error on numerical value" error="Value must be less or equal to 0.0" sqref="N20">
      <formula1>0</formula1>
    </dataValidation>
    <dataValidation type="list" allowBlank="1" sqref="I21">
      <formula1>"Yes,No"</formula1>
    </dataValidation>
    <dataValidation type="list" allowBlank="1" sqref="J21">
      <formula1>"Yes,No"</formula1>
    </dataValidation>
    <dataValidation type="list" allowBlank="1" sqref="K21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1">
      <formula1>0</formula1>
    </dataValidation>
    <dataValidation type="decimal" operator="lessThanOrEqual" allowBlank="1" showErrorMessage="1" errorTitle="Error on numerical value" error="Value must be less or equal to 0.0" sqref="L21">
      <formula1>0</formula1>
    </dataValidation>
    <dataValidation type="decimal" operator="greaterThanOrEqual" allowBlank="1" showErrorMessage="1" errorTitle="Error on numerical value" error="Value must be greater or equal to 0.0" sqref="M21">
      <formula1>0</formula1>
    </dataValidation>
    <dataValidation type="decimal" operator="lessThanOrEqual" allowBlank="1" showErrorMessage="1" errorTitle="Error on numerical value" error="Value must be less or equal to 0.0" sqref="M21">
      <formula1>0</formula1>
    </dataValidation>
    <dataValidation type="decimal" operator="greaterThanOrEqual" allowBlank="1" showErrorMessage="1" errorTitle="Error on numerical value" error="Value must be greater or equal to 0.0" sqref="N21">
      <formula1>0</formula1>
    </dataValidation>
    <dataValidation type="decimal" operator="lessThanOrEqual" allowBlank="1" showErrorMessage="1" errorTitle="Error on numerical value" error="Value must be less or equal to 0.0" sqref="N21">
      <formula1>0</formula1>
    </dataValidation>
    <dataValidation type="list" allowBlank="1" sqref="I22">
      <formula1>"Yes,No"</formula1>
    </dataValidation>
    <dataValidation type="list" allowBlank="1" sqref="J22">
      <formula1>"Yes,No"</formula1>
    </dataValidation>
    <dataValidation type="list" allowBlank="1" sqref="K22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2">
      <formula1>0</formula1>
    </dataValidation>
    <dataValidation type="decimal" operator="lessThanOrEqual" allowBlank="1" showErrorMessage="1" errorTitle="Error on numerical value" error="Value must be less or equal to 0.0" sqref="L22">
      <formula1>0</formula1>
    </dataValidation>
    <dataValidation type="decimal" operator="greaterThanOrEqual" allowBlank="1" showErrorMessage="1" errorTitle="Error on numerical value" error="Value must be greater or equal to 0.0" sqref="M22">
      <formula1>0</formula1>
    </dataValidation>
    <dataValidation type="decimal" operator="lessThanOrEqual" allowBlank="1" showErrorMessage="1" errorTitle="Error on numerical value" error="Value must be less or equal to 0.0" sqref="M22">
      <formula1>0</formula1>
    </dataValidation>
    <dataValidation type="decimal" operator="greaterThanOrEqual" allowBlank="1" showErrorMessage="1" errorTitle="Error on numerical value" error="Value must be greater or equal to 0.0" sqref="N22">
      <formula1>0</formula1>
    </dataValidation>
    <dataValidation type="decimal" operator="lessThanOrEqual" allowBlank="1" showErrorMessage="1" errorTitle="Error on numerical value" error="Value must be less or equal to 0.0" sqref="N22">
      <formula1>0</formula1>
    </dataValidation>
    <dataValidation type="list" allowBlank="1" sqref="I23">
      <formula1>"Yes,No"</formula1>
    </dataValidation>
    <dataValidation type="list" allowBlank="1" sqref="J23">
      <formula1>"Yes,No"</formula1>
    </dataValidation>
    <dataValidation type="list" allowBlank="1" sqref="K23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3">
      <formula1>0</formula1>
    </dataValidation>
    <dataValidation type="decimal" operator="lessThanOrEqual" allowBlank="1" showErrorMessage="1" errorTitle="Error on numerical value" error="Value must be less or equal to 0.0" sqref="L23">
      <formula1>0</formula1>
    </dataValidation>
    <dataValidation type="decimal" operator="greaterThanOrEqual" allowBlank="1" showErrorMessage="1" errorTitle="Error on numerical value" error="Value must be greater or equal to 0.0" sqref="M23">
      <formula1>0</formula1>
    </dataValidation>
    <dataValidation type="decimal" operator="lessThanOrEqual" allowBlank="1" showErrorMessage="1" errorTitle="Error on numerical value" error="Value must be less or equal to 0.0" sqref="M23">
      <formula1>0</formula1>
    </dataValidation>
    <dataValidation type="decimal" operator="greaterThanOrEqual" allowBlank="1" showErrorMessage="1" errorTitle="Error on numerical value" error="Value must be greater or equal to 0.0" sqref="N23">
      <formula1>0</formula1>
    </dataValidation>
    <dataValidation type="decimal" operator="lessThanOrEqual" allowBlank="1" showErrorMessage="1" errorTitle="Error on numerical value" error="Value must be less or equal to 0.0" sqref="N23">
      <formula1>0</formula1>
    </dataValidation>
    <dataValidation type="list" allowBlank="1" sqref="I24">
      <formula1>"Yes,No"</formula1>
    </dataValidation>
    <dataValidation type="list" allowBlank="1" sqref="J24">
      <formula1>"Yes,No"</formula1>
    </dataValidation>
    <dataValidation type="list" allowBlank="1" sqref="K24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4">
      <formula1>0</formula1>
    </dataValidation>
    <dataValidation type="decimal" operator="lessThanOrEqual" allowBlank="1" showErrorMessage="1" errorTitle="Error on numerical value" error="Value must be less or equal to 0.0" sqref="L24">
      <formula1>0</formula1>
    </dataValidation>
    <dataValidation type="decimal" operator="greaterThanOrEqual" allowBlank="1" showErrorMessage="1" errorTitle="Error on numerical value" error="Value must be greater or equal to 0.0" sqref="M24">
      <formula1>0</formula1>
    </dataValidation>
    <dataValidation type="decimal" operator="lessThanOrEqual" allowBlank="1" showErrorMessage="1" errorTitle="Error on numerical value" error="Value must be less or equal to 0.0" sqref="M24">
      <formula1>0</formula1>
    </dataValidation>
    <dataValidation type="decimal" operator="greaterThanOrEqual" allowBlank="1" showErrorMessage="1" errorTitle="Error on numerical value" error="Value must be greater or equal to 0.0" sqref="N24">
      <formula1>0</formula1>
    </dataValidation>
    <dataValidation type="decimal" operator="lessThanOrEqual" allowBlank="1" showErrorMessage="1" errorTitle="Error on numerical value" error="Value must be less or equal to 0.0" sqref="N24">
      <formula1>0</formula1>
    </dataValidation>
    <dataValidation type="list" allowBlank="1" sqref="I25">
      <formula1>"Yes,No"</formula1>
    </dataValidation>
    <dataValidation type="list" allowBlank="1" sqref="J25">
      <formula1>"Yes,No"</formula1>
    </dataValidation>
    <dataValidation type="list" allowBlank="1" sqref="K25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5">
      <formula1>0</formula1>
    </dataValidation>
    <dataValidation type="decimal" operator="lessThanOrEqual" allowBlank="1" showErrorMessage="1" errorTitle="Error on numerical value" error="Value must be less or equal to 0.0" sqref="L25">
      <formula1>0</formula1>
    </dataValidation>
    <dataValidation type="decimal" operator="greaterThanOrEqual" allowBlank="1" showErrorMessage="1" errorTitle="Error on numerical value" error="Value must be greater or equal to 0.0" sqref="M25">
      <formula1>0</formula1>
    </dataValidation>
    <dataValidation type="decimal" operator="lessThanOrEqual" allowBlank="1" showErrorMessage="1" errorTitle="Error on numerical value" error="Value must be less or equal to 0.0" sqref="M25">
      <formula1>0</formula1>
    </dataValidation>
    <dataValidation type="decimal" operator="greaterThanOrEqual" allowBlank="1" showErrorMessage="1" errorTitle="Error on numerical value" error="Value must be greater or equal to 0.0" sqref="N25">
      <formula1>0</formula1>
    </dataValidation>
    <dataValidation type="decimal" operator="lessThanOrEqual" allowBlank="1" showErrorMessage="1" errorTitle="Error on numerical value" error="Value must be less or equal to 0.0" sqref="N25">
      <formula1>0</formula1>
    </dataValidation>
    <dataValidation type="list" allowBlank="1" sqref="I26">
      <formula1>"Yes,No"</formula1>
    </dataValidation>
    <dataValidation type="list" allowBlank="1" sqref="J26">
      <formula1>"Yes,No"</formula1>
    </dataValidation>
    <dataValidation type="list" allowBlank="1" sqref="K26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6">
      <formula1>0</formula1>
    </dataValidation>
    <dataValidation type="decimal" operator="lessThanOrEqual" allowBlank="1" showErrorMessage="1" errorTitle="Error on numerical value" error="Value must be less or equal to 0.0" sqref="L26">
      <formula1>0</formula1>
    </dataValidation>
    <dataValidation type="decimal" operator="greaterThanOrEqual" allowBlank="1" showErrorMessage="1" errorTitle="Error on numerical value" error="Value must be greater or equal to 0.0" sqref="M26">
      <formula1>0</formula1>
    </dataValidation>
    <dataValidation type="decimal" operator="lessThanOrEqual" allowBlank="1" showErrorMessage="1" errorTitle="Error on numerical value" error="Value must be less or equal to 0.0" sqref="M26">
      <formula1>0</formula1>
    </dataValidation>
    <dataValidation type="decimal" operator="greaterThanOrEqual" allowBlank="1" showErrorMessage="1" errorTitle="Error on numerical value" error="Value must be greater or equal to 0.0" sqref="N26">
      <formula1>0</formula1>
    </dataValidation>
    <dataValidation type="decimal" operator="lessThanOrEqual" allowBlank="1" showErrorMessage="1" errorTitle="Error on numerical value" error="Value must be less or equal to 0.0" sqref="N26">
      <formula1>0</formula1>
    </dataValidation>
    <dataValidation type="list" allowBlank="1" sqref="I27">
      <formula1>"Yes,No"</formula1>
    </dataValidation>
    <dataValidation type="list" allowBlank="1" sqref="J27">
      <formula1>"Yes,No"</formula1>
    </dataValidation>
    <dataValidation type="list" allowBlank="1" sqref="K27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7">
      <formula1>0</formula1>
    </dataValidation>
    <dataValidation type="decimal" operator="lessThanOrEqual" allowBlank="1" showErrorMessage="1" errorTitle="Error on numerical value" error="Value must be less or equal to 0.0" sqref="L27">
      <formula1>0</formula1>
    </dataValidation>
    <dataValidation type="decimal" operator="greaterThanOrEqual" allowBlank="1" showErrorMessage="1" errorTitle="Error on numerical value" error="Value must be greater or equal to 0.0" sqref="M27">
      <formula1>0</formula1>
    </dataValidation>
    <dataValidation type="decimal" operator="lessThanOrEqual" allowBlank="1" showErrorMessage="1" errorTitle="Error on numerical value" error="Value must be less or equal to 0.0" sqref="M27">
      <formula1>0</formula1>
    </dataValidation>
    <dataValidation type="decimal" operator="greaterThanOrEqual" allowBlank="1" showErrorMessage="1" errorTitle="Error on numerical value" error="Value must be greater or equal to 0.0" sqref="N27">
      <formula1>0</formula1>
    </dataValidation>
    <dataValidation type="decimal" operator="lessThanOrEqual" allowBlank="1" showErrorMessage="1" errorTitle="Error on numerical value" error="Value must be less or equal to 0.0" sqref="N27">
      <formula1>0</formula1>
    </dataValidation>
    <dataValidation type="list" allowBlank="1" sqref="I28">
      <formula1>"Yes,No"</formula1>
    </dataValidation>
    <dataValidation type="list" allowBlank="1" sqref="J28">
      <formula1>"Yes,No"</formula1>
    </dataValidation>
    <dataValidation type="list" allowBlank="1" sqref="K28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8">
      <formula1>0</formula1>
    </dataValidation>
    <dataValidation type="decimal" operator="lessThanOrEqual" allowBlank="1" showErrorMessage="1" errorTitle="Error on numerical value" error="Value must be less or equal to 0.0" sqref="L28">
      <formula1>0</formula1>
    </dataValidation>
    <dataValidation type="decimal" operator="greaterThanOrEqual" allowBlank="1" showErrorMessage="1" errorTitle="Error on numerical value" error="Value must be greater or equal to 0.0" sqref="M28">
      <formula1>0</formula1>
    </dataValidation>
    <dataValidation type="decimal" operator="lessThanOrEqual" allowBlank="1" showErrorMessage="1" errorTitle="Error on numerical value" error="Value must be less or equal to 0.0" sqref="M28">
      <formula1>0</formula1>
    </dataValidation>
    <dataValidation type="decimal" operator="greaterThanOrEqual" allowBlank="1" showErrorMessage="1" errorTitle="Error on numerical value" error="Value must be greater or equal to 0.0" sqref="N28">
      <formula1>0</formula1>
    </dataValidation>
    <dataValidation type="decimal" operator="lessThanOrEqual" allowBlank="1" showErrorMessage="1" errorTitle="Error on numerical value" error="Value must be less or equal to 0.0" sqref="N28">
      <formula1>0</formula1>
    </dataValidation>
    <dataValidation type="list" allowBlank="1" sqref="I29">
      <formula1>"Yes,No"</formula1>
    </dataValidation>
    <dataValidation type="list" allowBlank="1" sqref="J29">
      <formula1>"Yes,No"</formula1>
    </dataValidation>
    <dataValidation type="list" allowBlank="1" sqref="K29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29">
      <formula1>0</formula1>
    </dataValidation>
    <dataValidation type="decimal" operator="lessThanOrEqual" allowBlank="1" showErrorMessage="1" errorTitle="Error on numerical value" error="Value must be less or equal to 0.0" sqref="L29">
      <formula1>0</formula1>
    </dataValidation>
    <dataValidation type="decimal" operator="greaterThanOrEqual" allowBlank="1" showErrorMessage="1" errorTitle="Error on numerical value" error="Value must be greater or equal to 0.0" sqref="M29">
      <formula1>0</formula1>
    </dataValidation>
    <dataValidation type="decimal" operator="lessThanOrEqual" allowBlank="1" showErrorMessage="1" errorTitle="Error on numerical value" error="Value must be less or equal to 0.0" sqref="M29">
      <formula1>0</formula1>
    </dataValidation>
    <dataValidation type="decimal" operator="greaterThanOrEqual" allowBlank="1" showErrorMessage="1" errorTitle="Error on numerical value" error="Value must be greater or equal to 0.0" sqref="N29">
      <formula1>0</formula1>
    </dataValidation>
    <dataValidation type="decimal" operator="lessThanOrEqual" allowBlank="1" showErrorMessage="1" errorTitle="Error on numerical value" error="Value must be less or equal to 0.0" sqref="N29">
      <formula1>0</formula1>
    </dataValidation>
    <dataValidation type="list" allowBlank="1" sqref="I30">
      <formula1>"Yes,No"</formula1>
    </dataValidation>
    <dataValidation type="list" allowBlank="1" sqref="J30">
      <formula1>"Yes,No"</formula1>
    </dataValidation>
    <dataValidation type="list" allowBlank="1" sqref="K30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30">
      <formula1>0</formula1>
    </dataValidation>
    <dataValidation type="decimal" operator="lessThanOrEqual" allowBlank="1" showErrorMessage="1" errorTitle="Error on numerical value" error="Value must be less or equal to 0.0" sqref="L30">
      <formula1>0</formula1>
    </dataValidation>
    <dataValidation type="decimal" operator="greaterThanOrEqual" allowBlank="1" showErrorMessage="1" errorTitle="Error on numerical value" error="Value must be greater or equal to 0.0" sqref="M30">
      <formula1>0</formula1>
    </dataValidation>
    <dataValidation type="decimal" operator="lessThanOrEqual" allowBlank="1" showErrorMessage="1" errorTitle="Error on numerical value" error="Value must be less or equal to 0.0" sqref="M30">
      <formula1>0</formula1>
    </dataValidation>
    <dataValidation type="decimal" operator="greaterThanOrEqual" allowBlank="1" showErrorMessage="1" errorTitle="Error on numerical value" error="Value must be greater or equal to 0.0" sqref="N30">
      <formula1>0</formula1>
    </dataValidation>
    <dataValidation type="decimal" operator="lessThanOrEqual" allowBlank="1" showErrorMessage="1" errorTitle="Error on numerical value" error="Value must be less or equal to 0.0" sqref="N30">
      <formula1>0</formula1>
    </dataValidation>
    <dataValidation type="list" allowBlank="1" sqref="I31">
      <formula1>"Yes,No"</formula1>
    </dataValidation>
    <dataValidation type="list" allowBlank="1" sqref="J31">
      <formula1>"Yes,No"</formula1>
    </dataValidation>
    <dataValidation type="list" allowBlank="1" sqref="K31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31">
      <formula1>0</formula1>
    </dataValidation>
    <dataValidation type="decimal" operator="lessThanOrEqual" allowBlank="1" showErrorMessage="1" errorTitle="Error on numerical value" error="Value must be less or equal to 0.0" sqref="L31">
      <formula1>0</formula1>
    </dataValidation>
    <dataValidation type="decimal" operator="greaterThanOrEqual" allowBlank="1" showErrorMessage="1" errorTitle="Error on numerical value" error="Value must be greater or equal to 0.0" sqref="M31">
      <formula1>0</formula1>
    </dataValidation>
    <dataValidation type="decimal" operator="lessThanOrEqual" allowBlank="1" showErrorMessage="1" errorTitle="Error on numerical value" error="Value must be less or equal to 0.0" sqref="M31">
      <formula1>0</formula1>
    </dataValidation>
    <dataValidation type="decimal" operator="greaterThanOrEqual" allowBlank="1" showErrorMessage="1" errorTitle="Error on numerical value" error="Value must be greater or equal to 0.0" sqref="N31">
      <formula1>0</formula1>
    </dataValidation>
    <dataValidation type="decimal" operator="lessThanOrEqual" allowBlank="1" showErrorMessage="1" errorTitle="Error on numerical value" error="Value must be less or equal to 0.0" sqref="N31">
      <formula1>0</formula1>
    </dataValidation>
    <dataValidation type="list" allowBlank="1" sqref="I32">
      <formula1>"Yes,No"</formula1>
    </dataValidation>
    <dataValidation type="list" allowBlank="1" sqref="J32">
      <formula1>"Yes,No"</formula1>
    </dataValidation>
    <dataValidation type="list" allowBlank="1" sqref="K32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32">
      <formula1>0</formula1>
    </dataValidation>
    <dataValidation type="decimal" operator="lessThanOrEqual" allowBlank="1" showErrorMessage="1" errorTitle="Error on numerical value" error="Value must be less or equal to 0.0" sqref="L32">
      <formula1>0</formula1>
    </dataValidation>
    <dataValidation type="decimal" operator="greaterThanOrEqual" allowBlank="1" showErrorMessage="1" errorTitle="Error on numerical value" error="Value must be greater or equal to 0.0" sqref="M32">
      <formula1>0</formula1>
    </dataValidation>
    <dataValidation type="decimal" operator="lessThanOrEqual" allowBlank="1" showErrorMessage="1" errorTitle="Error on numerical value" error="Value must be less or equal to 0.0" sqref="M32">
      <formula1>0</formula1>
    </dataValidation>
    <dataValidation type="decimal" operator="greaterThanOrEqual" allowBlank="1" showErrorMessage="1" errorTitle="Error on numerical value" error="Value must be greater or equal to 0.0" sqref="N32">
      <formula1>0</formula1>
    </dataValidation>
    <dataValidation type="decimal" operator="lessThanOrEqual" allowBlank="1" showErrorMessage="1" errorTitle="Error on numerical value" error="Value must be less or equal to 0.0" sqref="N32">
      <formula1>0</formula1>
    </dataValidation>
    <dataValidation type="list" allowBlank="1" sqref="I33">
      <formula1>"Yes,No"</formula1>
    </dataValidation>
    <dataValidation type="list" allowBlank="1" sqref="J33">
      <formula1>"Yes,No"</formula1>
    </dataValidation>
    <dataValidation type="list" allowBlank="1" sqref="K33">
      <formula1>"Essence,Electric,GNV,Hybrid,GO,ANY"</formula1>
    </dataValidation>
    <dataValidation type="decimal" operator="greaterThanOrEqual" allowBlank="1" showErrorMessage="1" errorTitle="Error on numerical value" error="Value must be greater or equal to 0.0" sqref="L33">
      <formula1>0</formula1>
    </dataValidation>
    <dataValidation type="decimal" operator="lessThanOrEqual" allowBlank="1" showErrorMessage="1" errorTitle="Error on numerical value" error="Value must be less or equal to 0.0" sqref="L33">
      <formula1>0</formula1>
    </dataValidation>
    <dataValidation type="decimal" operator="greaterThanOrEqual" allowBlank="1" showErrorMessage="1" errorTitle="Error on numerical value" error="Value must be greater or equal to 0.0" sqref="M33">
      <formula1>0</formula1>
    </dataValidation>
    <dataValidation type="decimal" operator="lessThanOrEqual" allowBlank="1" showErrorMessage="1" errorTitle="Error on numerical value" error="Value must be less or equal to 0.0" sqref="M33">
      <formula1>0</formula1>
    </dataValidation>
    <dataValidation type="decimal" operator="greaterThanOrEqual" allowBlank="1" showErrorMessage="1" errorTitle="Error on numerical value" error="Value must be greater or equal to 0.0" sqref="N33">
      <formula1>0</formula1>
    </dataValidation>
    <dataValidation type="decimal" operator="lessThanOrEqual" allowBlank="1" showErrorMessage="1" errorTitle="Error on numerical value" error="Value must be less or equal to 0.0" sqref="N33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39.140625" customWidth="1"/>
    <col min="2" max="2" width="6.140625" customWidth="1"/>
    <col min="3" max="3" width="15.5703125" customWidth="1"/>
    <col min="4" max="4" width="16.140625" customWidth="1"/>
    <col min="5" max="5" width="5" customWidth="1"/>
    <col min="6" max="6" width="5.85546875" customWidth="1"/>
    <col min="7" max="7" width="6.5703125" customWidth="1"/>
    <col min="8" max="8" width="11" customWidth="1"/>
    <col min="9" max="9" width="17.7109375" customWidth="1"/>
    <col min="10" max="10" width="16.7109375" customWidth="1"/>
    <col min="11" max="11" width="12.42578125" customWidth="1"/>
    <col min="12" max="12" width="7" customWidth="1"/>
    <col min="13" max="13" width="9.28515625" customWidth="1"/>
    <col min="14" max="14" width="17.140625" customWidth="1"/>
    <col min="15" max="15" width="13.140625" customWidth="1"/>
    <col min="16" max="16" width="12" customWidth="1"/>
    <col min="17" max="17" width="10.5703125" customWidth="1"/>
    <col min="18" max="18" width="10" customWidth="1"/>
    <col min="19" max="19" width="8.140625" customWidth="1"/>
  </cols>
  <sheetData>
    <row r="1" spans="1:19" x14ac:dyDescent="0.25">
      <c r="A1" s="5321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2</v>
      </c>
      <c r="K1" s="8654" t="s">
        <v>2</v>
      </c>
      <c r="L1" s="8654" t="s">
        <v>2</v>
      </c>
      <c r="M1" s="8654" t="s">
        <v>2</v>
      </c>
      <c r="N1" s="8654" t="s">
        <v>2</v>
      </c>
      <c r="O1" s="8654" t="s">
        <v>2</v>
      </c>
      <c r="P1" s="8654" t="s">
        <v>2</v>
      </c>
      <c r="Q1" s="8654" t="s">
        <v>4</v>
      </c>
      <c r="R1" s="8654" t="s">
        <v>2</v>
      </c>
      <c r="S1" s="8654" t="s">
        <v>2</v>
      </c>
    </row>
    <row r="2" spans="1:19" x14ac:dyDescent="0.25">
      <c r="A2" s="5322" t="s">
        <v>5</v>
      </c>
      <c r="B2" s="5322" t="s">
        <v>6</v>
      </c>
      <c r="C2" s="5322" t="s">
        <v>7</v>
      </c>
      <c r="D2" s="5322" t="s">
        <v>8</v>
      </c>
      <c r="E2" s="5322" t="s">
        <v>34</v>
      </c>
      <c r="F2" s="5322" t="s">
        <v>79</v>
      </c>
      <c r="G2" s="5322" t="s">
        <v>80</v>
      </c>
      <c r="H2" s="5322" t="s">
        <v>10</v>
      </c>
      <c r="I2" s="5322" t="s">
        <v>89</v>
      </c>
      <c r="J2" s="5322" t="s">
        <v>90</v>
      </c>
      <c r="K2" s="5322" t="s">
        <v>91</v>
      </c>
      <c r="L2" s="5322" t="s">
        <v>72</v>
      </c>
      <c r="M2" s="5322" t="s">
        <v>92</v>
      </c>
      <c r="N2" s="5322" t="s">
        <v>74</v>
      </c>
      <c r="O2" s="5322" t="s">
        <v>75</v>
      </c>
      <c r="P2" s="5322" t="s">
        <v>76</v>
      </c>
      <c r="Q2" s="5322" t="s">
        <v>12</v>
      </c>
      <c r="R2" s="5322" t="s">
        <v>13</v>
      </c>
      <c r="S2" s="5322" t="s">
        <v>14</v>
      </c>
    </row>
    <row r="3" spans="1:19" x14ac:dyDescent="0.25">
      <c r="A3" s="5323" t="s">
        <v>93</v>
      </c>
      <c r="B3" s="5324" t="s">
        <v>94</v>
      </c>
      <c r="C3" s="5325" t="s">
        <v>2</v>
      </c>
      <c r="D3" s="5326" t="s">
        <v>2</v>
      </c>
      <c r="E3" s="5327" t="s">
        <v>2</v>
      </c>
      <c r="F3" s="5328" t="s">
        <v>2</v>
      </c>
      <c r="G3" s="5329" t="s">
        <v>2</v>
      </c>
      <c r="H3" s="5330" t="s">
        <v>2</v>
      </c>
      <c r="I3" s="5331" t="s">
        <v>2</v>
      </c>
      <c r="J3" s="5332" t="s">
        <v>2</v>
      </c>
      <c r="K3" s="5333" t="s">
        <v>55</v>
      </c>
      <c r="L3" s="5334" t="s">
        <v>2</v>
      </c>
      <c r="M3" s="5335" t="s">
        <v>55</v>
      </c>
      <c r="N3" s="5336" t="s">
        <v>87</v>
      </c>
      <c r="O3" s="5337" t="s">
        <v>2</v>
      </c>
      <c r="P3" s="5338" t="s">
        <v>2</v>
      </c>
      <c r="Q3" s="5339">
        <v>43.924728393554687</v>
      </c>
      <c r="R3" s="5340">
        <v>2.1843695640563965</v>
      </c>
      <c r="S3" s="5341">
        <v>0</v>
      </c>
    </row>
    <row r="4" spans="1:19" x14ac:dyDescent="0.25">
      <c r="A4" s="5342" t="s">
        <v>95</v>
      </c>
      <c r="B4" s="5343" t="s">
        <v>96</v>
      </c>
      <c r="C4" s="5344" t="s">
        <v>2</v>
      </c>
      <c r="D4" s="5345" t="s">
        <v>2</v>
      </c>
      <c r="E4" s="5346" t="s">
        <v>2</v>
      </c>
      <c r="F4" s="5347" t="s">
        <v>2</v>
      </c>
      <c r="G4" s="5348" t="s">
        <v>2</v>
      </c>
      <c r="H4" s="5349" t="s">
        <v>2</v>
      </c>
      <c r="I4" s="5350" t="s">
        <v>2</v>
      </c>
      <c r="J4" s="5351" t="s">
        <v>2</v>
      </c>
      <c r="K4" s="5352" t="s">
        <v>55</v>
      </c>
      <c r="L4" s="5353" t="s">
        <v>2</v>
      </c>
      <c r="M4" s="5354" t="s">
        <v>55</v>
      </c>
      <c r="N4" s="5355" t="s">
        <v>87</v>
      </c>
      <c r="O4" s="5356" t="s">
        <v>2</v>
      </c>
      <c r="P4" s="5357" t="s">
        <v>2</v>
      </c>
      <c r="Q4" s="5358">
        <v>43.916908264160156</v>
      </c>
      <c r="R4" s="5359">
        <v>2.1733403205871582</v>
      </c>
      <c r="S4" s="5360">
        <v>0</v>
      </c>
    </row>
    <row r="5" spans="1:19" x14ac:dyDescent="0.25">
      <c r="A5" s="5361" t="s">
        <v>97</v>
      </c>
      <c r="B5" s="5362" t="s">
        <v>98</v>
      </c>
      <c r="C5" s="5363" t="s">
        <v>2</v>
      </c>
      <c r="D5" s="5364" t="s">
        <v>2</v>
      </c>
      <c r="E5" s="5365" t="s">
        <v>2</v>
      </c>
      <c r="F5" s="5366" t="s">
        <v>2</v>
      </c>
      <c r="G5" s="5367" t="s">
        <v>2</v>
      </c>
      <c r="H5" s="5368" t="s">
        <v>2</v>
      </c>
      <c r="I5" s="5369" t="s">
        <v>2</v>
      </c>
      <c r="J5" s="5370" t="s">
        <v>2</v>
      </c>
      <c r="K5" s="5371" t="s">
        <v>55</v>
      </c>
      <c r="L5" s="5372" t="s">
        <v>2</v>
      </c>
      <c r="M5" s="5373" t="s">
        <v>55</v>
      </c>
      <c r="N5" s="5374" t="s">
        <v>87</v>
      </c>
      <c r="O5" s="5375" t="s">
        <v>2</v>
      </c>
      <c r="P5" s="5376" t="s">
        <v>2</v>
      </c>
      <c r="Q5" s="5377">
        <v>43.925128936767578</v>
      </c>
      <c r="R5" s="5378">
        <v>2.1772241592407227</v>
      </c>
      <c r="S5" s="5379">
        <v>0</v>
      </c>
    </row>
    <row r="6" spans="1:19" x14ac:dyDescent="0.25">
      <c r="A6" s="5380" t="s">
        <v>99</v>
      </c>
      <c r="B6" s="5381" t="s">
        <v>100</v>
      </c>
      <c r="C6" s="5382" t="s">
        <v>2</v>
      </c>
      <c r="D6" s="5383" t="s">
        <v>2</v>
      </c>
      <c r="E6" s="5384" t="s">
        <v>2</v>
      </c>
      <c r="F6" s="5385" t="s">
        <v>2</v>
      </c>
      <c r="G6" s="5386" t="s">
        <v>2</v>
      </c>
      <c r="H6" s="5387" t="s">
        <v>2</v>
      </c>
      <c r="I6" s="5388" t="s">
        <v>2</v>
      </c>
      <c r="J6" s="5389" t="s">
        <v>2</v>
      </c>
      <c r="K6" s="5390" t="s">
        <v>55</v>
      </c>
      <c r="L6" s="5391" t="s">
        <v>2</v>
      </c>
      <c r="M6" s="5392" t="s">
        <v>55</v>
      </c>
      <c r="N6" s="5393" t="s">
        <v>87</v>
      </c>
      <c r="O6" s="5394" t="s">
        <v>2</v>
      </c>
      <c r="P6" s="5395" t="s">
        <v>2</v>
      </c>
      <c r="Q6" s="5396">
        <v>43.926845550537109</v>
      </c>
      <c r="R6" s="5397">
        <v>2.1684479713439941</v>
      </c>
      <c r="S6" s="5398">
        <v>0</v>
      </c>
    </row>
    <row r="7" spans="1:19" x14ac:dyDescent="0.25">
      <c r="A7" s="5399" t="str">
        <f>IF(COUNTIF(B7:Z7, "*") &gt; 0,"node_excel_a7762e0f-9fe7-4d7e-845e-76c33786a325", "")</f>
        <v/>
      </c>
      <c r="B7" s="5400"/>
      <c r="C7" s="5401"/>
      <c r="D7" s="5402"/>
      <c r="E7" s="5403"/>
      <c r="F7" s="5404"/>
      <c r="G7" s="5405"/>
      <c r="H7" s="5406"/>
      <c r="I7" s="5407"/>
      <c r="J7" s="5408"/>
      <c r="K7" s="5409"/>
      <c r="L7" s="5410"/>
      <c r="M7" s="5411"/>
      <c r="N7" s="5412"/>
      <c r="O7" s="5413"/>
      <c r="P7" s="5414"/>
      <c r="Q7" s="5415"/>
      <c r="R7" s="5416"/>
      <c r="S7" s="5417"/>
    </row>
    <row r="8" spans="1:19" x14ac:dyDescent="0.25">
      <c r="A8" s="5418" t="str">
        <f>IF(COUNTIF(B8:Z8, "*") &gt; 0,"node_excel_e3b34aae-3dbe-4d83-94d1-b6ec74ac6b32", "")</f>
        <v/>
      </c>
      <c r="B8" s="5419"/>
      <c r="C8" s="5420"/>
      <c r="D8" s="5421"/>
      <c r="E8" s="5422"/>
      <c r="F8" s="5423"/>
      <c r="G8" s="5424"/>
      <c r="H8" s="5425"/>
      <c r="I8" s="5426"/>
      <c r="J8" s="5427"/>
      <c r="K8" s="5428"/>
      <c r="L8" s="5429"/>
      <c r="M8" s="5430"/>
      <c r="N8" s="5431"/>
      <c r="O8" s="5432"/>
      <c r="P8" s="5433"/>
      <c r="Q8" s="5434"/>
      <c r="R8" s="5435"/>
      <c r="S8" s="5436"/>
    </row>
    <row r="9" spans="1:19" x14ac:dyDescent="0.25">
      <c r="A9" s="5437" t="str">
        <f>IF(COUNTIF(B9:Z9, "*") &gt; 0,"node_excel_dad32c53-a45b-4d08-bbc1-6d44b1a1df23", "")</f>
        <v/>
      </c>
      <c r="B9" s="5438"/>
      <c r="C9" s="5439"/>
      <c r="D9" s="5440"/>
      <c r="E9" s="5441"/>
      <c r="F9" s="5442"/>
      <c r="G9" s="5443"/>
      <c r="H9" s="5444"/>
      <c r="I9" s="5445"/>
      <c r="J9" s="5446"/>
      <c r="K9" s="5447"/>
      <c r="L9" s="5448"/>
      <c r="M9" s="5449"/>
      <c r="N9" s="5450"/>
      <c r="O9" s="5451"/>
      <c r="P9" s="5452"/>
      <c r="Q9" s="5453"/>
      <c r="R9" s="5454"/>
      <c r="S9" s="5455"/>
    </row>
    <row r="10" spans="1:19" x14ac:dyDescent="0.25">
      <c r="A10" s="5456" t="str">
        <f>IF(COUNTIF(B10:Z10, "*") &gt; 0,"node_excel_33c4cd27-77a8-470d-b344-52deb0c3ed61", "")</f>
        <v/>
      </c>
      <c r="B10" s="5457"/>
      <c r="C10" s="5458"/>
      <c r="D10" s="5459"/>
      <c r="E10" s="5460"/>
      <c r="F10" s="5461"/>
      <c r="G10" s="5462"/>
      <c r="H10" s="5463"/>
      <c r="I10" s="5464"/>
      <c r="J10" s="5465"/>
      <c r="K10" s="5466"/>
      <c r="L10" s="5467"/>
      <c r="M10" s="5468"/>
      <c r="N10" s="5469"/>
      <c r="O10" s="5470"/>
      <c r="P10" s="5471"/>
      <c r="Q10" s="5472"/>
      <c r="R10" s="5473"/>
      <c r="S10" s="5474"/>
    </row>
    <row r="11" spans="1:19" x14ac:dyDescent="0.25">
      <c r="A11" s="5475" t="str">
        <f>IF(COUNTIF(B11:Z11, "*") &gt; 0,"node_excel_90ef3b50-6c4b-457e-ac96-89e0d39f692c", "")</f>
        <v/>
      </c>
      <c r="B11" s="5476"/>
      <c r="C11" s="5477"/>
      <c r="D11" s="5478"/>
      <c r="E11" s="5479"/>
      <c r="F11" s="5480"/>
      <c r="G11" s="5481"/>
      <c r="H11" s="5482"/>
      <c r="I11" s="5483"/>
      <c r="J11" s="5484"/>
      <c r="K11" s="5485"/>
      <c r="L11" s="5486"/>
      <c r="M11" s="5487"/>
      <c r="N11" s="5488"/>
      <c r="O11" s="5489"/>
      <c r="P11" s="5490"/>
      <c r="Q11" s="5491"/>
      <c r="R11" s="5492"/>
      <c r="S11" s="5493"/>
    </row>
    <row r="12" spans="1:19" x14ac:dyDescent="0.25">
      <c r="A12" s="5494" t="str">
        <f>IF(COUNTIF(B12:Z12, "*") &gt; 0,"node_excel_43e2dd05-005c-4a8b-ba18-cfc5bb862d93", "")</f>
        <v/>
      </c>
      <c r="B12" s="5495"/>
      <c r="C12" s="5496"/>
      <c r="D12" s="5497"/>
      <c r="E12" s="5498"/>
      <c r="F12" s="5499"/>
      <c r="G12" s="5500"/>
      <c r="H12" s="5501"/>
      <c r="I12" s="5502"/>
      <c r="J12" s="5503"/>
      <c r="K12" s="5504"/>
      <c r="L12" s="5505"/>
      <c r="M12" s="5506"/>
      <c r="N12" s="5507"/>
      <c r="O12" s="5508"/>
      <c r="P12" s="5509"/>
      <c r="Q12" s="5510"/>
      <c r="R12" s="5511"/>
      <c r="S12" s="5512"/>
    </row>
    <row r="13" spans="1:19" x14ac:dyDescent="0.25">
      <c r="A13" s="5513" t="str">
        <f>IF(COUNTIF(B13:Z13, "*") &gt; 0,"node_excel_953b315c-c207-4a64-9914-2c73dd971a53", "")</f>
        <v/>
      </c>
      <c r="B13" s="5514"/>
      <c r="C13" s="5515"/>
      <c r="D13" s="5516"/>
      <c r="E13" s="5517"/>
      <c r="F13" s="5518"/>
      <c r="G13" s="5519"/>
      <c r="H13" s="5520"/>
      <c r="I13" s="5521"/>
      <c r="J13" s="5522"/>
      <c r="K13" s="5523"/>
      <c r="L13" s="5524"/>
      <c r="M13" s="5525"/>
      <c r="N13" s="5526"/>
      <c r="O13" s="5527"/>
      <c r="P13" s="5528"/>
      <c r="Q13" s="5529"/>
      <c r="R13" s="5530"/>
      <c r="S13" s="5531"/>
    </row>
    <row r="14" spans="1:19" x14ac:dyDescent="0.25">
      <c r="A14" s="5532" t="str">
        <f>IF(COUNTIF(B14:Z14, "*") &gt; 0,"node_excel_5a06de6f-0590-442d-982f-51cc49a98833", "")</f>
        <v/>
      </c>
      <c r="B14" s="5533"/>
      <c r="C14" s="5534"/>
      <c r="D14" s="5535"/>
      <c r="E14" s="5536"/>
      <c r="F14" s="5537"/>
      <c r="G14" s="5538"/>
      <c r="H14" s="5539"/>
      <c r="I14" s="5540"/>
      <c r="J14" s="5541"/>
      <c r="K14" s="5542"/>
      <c r="L14" s="5543"/>
      <c r="M14" s="5544"/>
      <c r="N14" s="5545"/>
      <c r="O14" s="5546"/>
      <c r="P14" s="5547"/>
      <c r="Q14" s="5548"/>
      <c r="R14" s="5549"/>
      <c r="S14" s="5550"/>
    </row>
    <row r="15" spans="1:19" x14ac:dyDescent="0.25">
      <c r="A15" s="5551" t="str">
        <f>IF(COUNTIF(B15:Z15, "*") &gt; 0,"node_excel_0fe568a2-baab-4f19-94f8-10224a493685", "")</f>
        <v/>
      </c>
      <c r="B15" s="5552"/>
      <c r="C15" s="5553"/>
      <c r="D15" s="5554"/>
      <c r="E15" s="5555"/>
      <c r="F15" s="5556"/>
      <c r="G15" s="5557"/>
      <c r="H15" s="5558"/>
      <c r="I15" s="5559"/>
      <c r="J15" s="5560"/>
      <c r="K15" s="5561"/>
      <c r="L15" s="5562"/>
      <c r="M15" s="5563"/>
      <c r="N15" s="5564"/>
      <c r="O15" s="5565"/>
      <c r="P15" s="5566"/>
      <c r="Q15" s="5567"/>
      <c r="R15" s="5568"/>
      <c r="S15" s="5569"/>
    </row>
    <row r="16" spans="1:19" x14ac:dyDescent="0.25">
      <c r="A16" s="5570" t="str">
        <f>IF(COUNTIF(B16:Z16, "*") &gt; 0,"node_excel_71b2690d-da47-4c9e-b3d5-864c2d1e4b42", "")</f>
        <v/>
      </c>
      <c r="B16" s="5571"/>
      <c r="C16" s="5572"/>
      <c r="D16" s="5573"/>
      <c r="E16" s="5574"/>
      <c r="F16" s="5575"/>
      <c r="G16" s="5576"/>
      <c r="H16" s="5577"/>
      <c r="I16" s="5578"/>
      <c r="J16" s="5579"/>
      <c r="K16" s="5580"/>
      <c r="L16" s="5581"/>
      <c r="M16" s="5582"/>
      <c r="N16" s="5583"/>
      <c r="O16" s="5584"/>
      <c r="P16" s="5585"/>
      <c r="Q16" s="5586"/>
      <c r="R16" s="5587"/>
      <c r="S16" s="5588"/>
    </row>
    <row r="17" spans="1:19" x14ac:dyDescent="0.25">
      <c r="A17" s="5589" t="str">
        <f>IF(COUNTIF(B17:Z17, "*") &gt; 0,"node_excel_a44eb814-af46-4d57-b227-a04710c86905", "")</f>
        <v/>
      </c>
      <c r="B17" s="5590"/>
      <c r="C17" s="5591"/>
      <c r="D17" s="5592"/>
      <c r="E17" s="5593"/>
      <c r="F17" s="5594"/>
      <c r="G17" s="5595"/>
      <c r="H17" s="5596"/>
      <c r="I17" s="5597"/>
      <c r="J17" s="5598"/>
      <c r="K17" s="5599"/>
      <c r="L17" s="5600"/>
      <c r="M17" s="5601"/>
      <c r="N17" s="5602"/>
      <c r="O17" s="5603"/>
      <c r="P17" s="5604"/>
      <c r="Q17" s="5605"/>
      <c r="R17" s="5606"/>
      <c r="S17" s="5607"/>
    </row>
    <row r="18" spans="1:19" x14ac:dyDescent="0.25">
      <c r="A18" s="5608" t="str">
        <f>IF(COUNTIF(B18:Z18, "*") &gt; 0,"node_excel_98b60eb9-f8dc-409e-80b1-ef35ad6c79f7", "")</f>
        <v/>
      </c>
      <c r="B18" s="5609"/>
      <c r="C18" s="5610"/>
      <c r="D18" s="5611"/>
      <c r="E18" s="5612"/>
      <c r="F18" s="5613"/>
      <c r="G18" s="5614"/>
      <c r="H18" s="5615"/>
      <c r="I18" s="5616"/>
      <c r="J18" s="5617"/>
      <c r="K18" s="5618"/>
      <c r="L18" s="5619"/>
      <c r="M18" s="5620"/>
      <c r="N18" s="5621"/>
      <c r="O18" s="5622"/>
      <c r="P18" s="5623"/>
      <c r="Q18" s="5624"/>
      <c r="R18" s="5625"/>
      <c r="S18" s="5626"/>
    </row>
    <row r="19" spans="1:19" x14ac:dyDescent="0.25">
      <c r="A19" s="5627" t="str">
        <f>IF(COUNTIF(B19:Z19, "*") &gt; 0,"node_excel_b4096461-045f-4ce9-a60a-df65c7379a86", "")</f>
        <v/>
      </c>
      <c r="B19" s="5628"/>
      <c r="C19" s="5629"/>
      <c r="D19" s="5630"/>
      <c r="E19" s="5631"/>
      <c r="F19" s="5632"/>
      <c r="G19" s="5633"/>
      <c r="H19" s="5634"/>
      <c r="I19" s="5635"/>
      <c r="J19" s="5636"/>
      <c r="K19" s="5637"/>
      <c r="L19" s="5638"/>
      <c r="M19" s="5639"/>
      <c r="N19" s="5640"/>
      <c r="O19" s="5641"/>
      <c r="P19" s="5642"/>
      <c r="Q19" s="5643"/>
      <c r="R19" s="5644"/>
      <c r="S19" s="5645"/>
    </row>
    <row r="20" spans="1:19" x14ac:dyDescent="0.25">
      <c r="A20" s="5646" t="str">
        <f>IF(COUNTIF(B20:Z20, "*") &gt; 0,"node_excel_4d35b45a-ec2a-4b53-8c0b-db29b67680d5", "")</f>
        <v/>
      </c>
      <c r="B20" s="5647"/>
      <c r="C20" s="5648"/>
      <c r="D20" s="5649"/>
      <c r="E20" s="5650"/>
      <c r="F20" s="5651"/>
      <c r="G20" s="5652"/>
      <c r="H20" s="5653"/>
      <c r="I20" s="5654"/>
      <c r="J20" s="5655"/>
      <c r="K20" s="5656"/>
      <c r="L20" s="5657"/>
      <c r="M20" s="5658"/>
      <c r="N20" s="5659"/>
      <c r="O20" s="5660"/>
      <c r="P20" s="5661"/>
      <c r="Q20" s="5662"/>
      <c r="R20" s="5663"/>
      <c r="S20" s="5664"/>
    </row>
    <row r="21" spans="1:19" x14ac:dyDescent="0.25">
      <c r="A21" s="5665" t="str">
        <f>IF(COUNTIF(B21:Z21, "*") &gt; 0,"node_excel_4f40e9e0-c0d1-4e77-b35a-e10858c96956", "")</f>
        <v/>
      </c>
      <c r="B21" s="5666"/>
      <c r="C21" s="5667"/>
      <c r="D21" s="5668"/>
      <c r="E21" s="5669"/>
      <c r="F21" s="5670"/>
      <c r="G21" s="5671"/>
      <c r="H21" s="5672"/>
      <c r="I21" s="5673"/>
      <c r="J21" s="5674"/>
      <c r="K21" s="5675"/>
      <c r="L21" s="5676"/>
      <c r="M21" s="5677"/>
      <c r="N21" s="5678"/>
      <c r="O21" s="5679"/>
      <c r="P21" s="5680"/>
      <c r="Q21" s="5681"/>
      <c r="R21" s="5682"/>
      <c r="S21" s="5683"/>
    </row>
    <row r="22" spans="1:19" x14ac:dyDescent="0.25">
      <c r="A22" s="5684" t="str">
        <f>IF(COUNTIF(B22:Z22, "*") &gt; 0,"node_excel_ee8efd8d-32c6-4287-9fcb-5172a3adb369", "")</f>
        <v/>
      </c>
      <c r="B22" s="5685"/>
      <c r="C22" s="5686"/>
      <c r="D22" s="5687"/>
      <c r="E22" s="5688"/>
      <c r="F22" s="5689"/>
      <c r="G22" s="5690"/>
      <c r="H22" s="5691"/>
      <c r="I22" s="5692"/>
      <c r="J22" s="5693"/>
      <c r="K22" s="5694"/>
      <c r="L22" s="5695"/>
      <c r="M22" s="5696"/>
      <c r="N22" s="5697"/>
      <c r="O22" s="5698"/>
      <c r="P22" s="5699"/>
      <c r="Q22" s="5700"/>
      <c r="R22" s="5701"/>
      <c r="S22" s="5702"/>
    </row>
    <row r="23" spans="1:19" x14ac:dyDescent="0.25">
      <c r="A23" s="5703" t="str">
        <f>IF(COUNTIF(B23:Z23, "*") &gt; 0,"node_excel_10557091-df43-4260-8fb1-c55dab27890b", "")</f>
        <v/>
      </c>
      <c r="B23" s="5704"/>
      <c r="C23" s="5705"/>
      <c r="D23" s="5706"/>
      <c r="E23" s="5707"/>
      <c r="F23" s="5708"/>
      <c r="G23" s="5709"/>
      <c r="H23" s="5710"/>
      <c r="I23" s="5711"/>
      <c r="J23" s="5712"/>
      <c r="K23" s="5713"/>
      <c r="L23" s="5714"/>
      <c r="M23" s="5715"/>
      <c r="N23" s="5716"/>
      <c r="O23" s="5717"/>
      <c r="P23" s="5718"/>
      <c r="Q23" s="5719"/>
      <c r="R23" s="5720"/>
      <c r="S23" s="5721"/>
    </row>
    <row r="24" spans="1:19" x14ac:dyDescent="0.25">
      <c r="A24" s="5722" t="str">
        <f>IF(COUNTIF(B24:Z24, "*") &gt; 0,"node_excel_6730f040-104a-410b-a06d-6165d059ebf2", "")</f>
        <v/>
      </c>
      <c r="B24" s="5723"/>
      <c r="C24" s="5724"/>
      <c r="D24" s="5725"/>
      <c r="E24" s="5726"/>
      <c r="F24" s="5727"/>
      <c r="G24" s="5728"/>
      <c r="H24" s="5729"/>
      <c r="I24" s="5730"/>
      <c r="J24" s="5731"/>
      <c r="K24" s="5732"/>
      <c r="L24" s="5733"/>
      <c r="M24" s="5734"/>
      <c r="N24" s="5735"/>
      <c r="O24" s="5736"/>
      <c r="P24" s="5737"/>
      <c r="Q24" s="5738"/>
      <c r="R24" s="5739"/>
      <c r="S24" s="5740"/>
    </row>
    <row r="25" spans="1:19" x14ac:dyDescent="0.25">
      <c r="A25" s="5741" t="str">
        <f>IF(COUNTIF(B25:Z25, "*") &gt; 0,"node_excel_df00cec5-9554-4428-a8ac-75c13bfc14df", "")</f>
        <v/>
      </c>
      <c r="B25" s="5742"/>
      <c r="C25" s="5743"/>
      <c r="D25" s="5744"/>
      <c r="E25" s="5745"/>
      <c r="F25" s="5746"/>
      <c r="G25" s="5747"/>
      <c r="H25" s="5748"/>
      <c r="I25" s="5749"/>
      <c r="J25" s="5750"/>
      <c r="K25" s="5751"/>
      <c r="L25" s="5752"/>
      <c r="M25" s="5753"/>
      <c r="N25" s="5754"/>
      <c r="O25" s="5755"/>
      <c r="P25" s="5756"/>
      <c r="Q25" s="5757"/>
      <c r="R25" s="5758"/>
      <c r="S25" s="5759"/>
    </row>
    <row r="26" spans="1:19" x14ac:dyDescent="0.25">
      <c r="A26" s="5760" t="str">
        <f>IF(COUNTIF(B26:Z26, "*") &gt; 0,"node_excel_9c90e033-b516-4ff5-ab70-9d4fb8fbea55", "")</f>
        <v/>
      </c>
      <c r="B26" s="5761"/>
      <c r="C26" s="5762"/>
      <c r="D26" s="5763"/>
      <c r="E26" s="5764"/>
      <c r="F26" s="5765"/>
      <c r="G26" s="5766"/>
      <c r="H26" s="5767"/>
      <c r="I26" s="5768"/>
      <c r="J26" s="5769"/>
      <c r="K26" s="5770"/>
      <c r="L26" s="5771"/>
      <c r="M26" s="5772"/>
      <c r="N26" s="5773"/>
      <c r="O26" s="5774"/>
      <c r="P26" s="5775"/>
      <c r="Q26" s="5776"/>
      <c r="R26" s="5777"/>
      <c r="S26" s="5778"/>
    </row>
    <row r="27" spans="1:19" x14ac:dyDescent="0.25">
      <c r="A27" s="5779" t="str">
        <f>IF(COUNTIF(B27:Z27, "*") &gt; 0,"node_excel_8fd844eb-e0a3-4443-ab20-19b430319d7a", "")</f>
        <v/>
      </c>
      <c r="B27" s="5780"/>
      <c r="C27" s="5781"/>
      <c r="D27" s="5782"/>
      <c r="E27" s="5783"/>
      <c r="F27" s="5784"/>
      <c r="G27" s="5785"/>
      <c r="H27" s="5786"/>
      <c r="I27" s="5787"/>
      <c r="J27" s="5788"/>
      <c r="K27" s="5789"/>
      <c r="L27" s="5790"/>
      <c r="M27" s="5791"/>
      <c r="N27" s="5792"/>
      <c r="O27" s="5793"/>
      <c r="P27" s="5794"/>
      <c r="Q27" s="5795"/>
      <c r="R27" s="5796"/>
      <c r="S27" s="5797"/>
    </row>
    <row r="28" spans="1:19" x14ac:dyDescent="0.25">
      <c r="A28" s="5798" t="str">
        <f>IF(COUNTIF(B28:Z28, "*") &gt; 0,"node_excel_78ddc770-892d-43a0-b589-76573e35b9e1", "")</f>
        <v/>
      </c>
      <c r="B28" s="5799"/>
      <c r="C28" s="5800"/>
      <c r="D28" s="5801"/>
      <c r="E28" s="5802"/>
      <c r="F28" s="5803"/>
      <c r="G28" s="5804"/>
      <c r="H28" s="5805"/>
      <c r="I28" s="5806"/>
      <c r="J28" s="5807"/>
      <c r="K28" s="5808"/>
      <c r="L28" s="5809"/>
      <c r="M28" s="5810"/>
      <c r="N28" s="5811"/>
      <c r="O28" s="5812"/>
      <c r="P28" s="5813"/>
      <c r="Q28" s="5814"/>
      <c r="R28" s="5815"/>
      <c r="S28" s="5816"/>
    </row>
    <row r="29" spans="1:19" x14ac:dyDescent="0.25">
      <c r="A29" s="5817" t="str">
        <f>IF(COUNTIF(B29:Z29, "*") &gt; 0,"node_excel_33e1e067-41f4-4c7e-9f0c-f7ae24ffe09d", "")</f>
        <v/>
      </c>
      <c r="B29" s="5818"/>
      <c r="C29" s="5819"/>
      <c r="D29" s="5820"/>
      <c r="E29" s="5821"/>
      <c r="F29" s="5822"/>
      <c r="G29" s="5823"/>
      <c r="H29" s="5824"/>
      <c r="I29" s="5825"/>
      <c r="J29" s="5826"/>
      <c r="K29" s="5827"/>
      <c r="L29" s="5828"/>
      <c r="M29" s="5829"/>
      <c r="N29" s="5830"/>
      <c r="O29" s="5831"/>
      <c r="P29" s="5832"/>
      <c r="Q29" s="5833"/>
      <c r="R29" s="5834"/>
      <c r="S29" s="5835"/>
    </row>
    <row r="30" spans="1:19" x14ac:dyDescent="0.25">
      <c r="A30" s="5836" t="str">
        <f>IF(COUNTIF(B30:Z30, "*") &gt; 0,"node_excel_a25fc1c8-f679-4ee0-a1a2-5f3c472f5ea5", "")</f>
        <v/>
      </c>
      <c r="B30" s="5837"/>
      <c r="C30" s="5838"/>
      <c r="D30" s="5839"/>
      <c r="E30" s="5840"/>
      <c r="F30" s="5841"/>
      <c r="G30" s="5842"/>
      <c r="H30" s="5843"/>
      <c r="I30" s="5844"/>
      <c r="J30" s="5845"/>
      <c r="K30" s="5846"/>
      <c r="L30" s="5847"/>
      <c r="M30" s="5848"/>
      <c r="N30" s="5849"/>
      <c r="O30" s="5850"/>
      <c r="P30" s="5851"/>
      <c r="Q30" s="5852"/>
      <c r="R30" s="5853"/>
      <c r="S30" s="5854"/>
    </row>
    <row r="31" spans="1:19" x14ac:dyDescent="0.25">
      <c r="A31" s="5855" t="str">
        <f>IF(COUNTIF(B31:Z31, "*") &gt; 0,"node_excel_ecca7c69-f30f-486a-a6c9-4987c1ab284d", "")</f>
        <v/>
      </c>
      <c r="B31" s="5856"/>
      <c r="C31" s="5857"/>
      <c r="D31" s="5858"/>
      <c r="E31" s="5859"/>
      <c r="F31" s="5860"/>
      <c r="G31" s="5861"/>
      <c r="H31" s="5862"/>
      <c r="I31" s="5863"/>
      <c r="J31" s="5864"/>
      <c r="K31" s="5865"/>
      <c r="L31" s="5866"/>
      <c r="M31" s="5867"/>
      <c r="N31" s="5868"/>
      <c r="O31" s="5869"/>
      <c r="P31" s="5870"/>
      <c r="Q31" s="5871"/>
      <c r="R31" s="5872"/>
      <c r="S31" s="5873"/>
    </row>
    <row r="32" spans="1:19" x14ac:dyDescent="0.25">
      <c r="A32" s="5874" t="str">
        <f>IF(COUNTIF(B32:Z32, "*") &gt; 0,"node_excel_3dfa765e-b12f-465e-9a86-88398d6602f2", "")</f>
        <v/>
      </c>
      <c r="B32" s="5875"/>
      <c r="C32" s="5876"/>
      <c r="D32" s="5877"/>
      <c r="E32" s="5878"/>
      <c r="F32" s="5879"/>
      <c r="G32" s="5880"/>
      <c r="H32" s="5881"/>
      <c r="I32" s="5882"/>
      <c r="J32" s="5883"/>
      <c r="K32" s="5884"/>
      <c r="L32" s="5885"/>
      <c r="M32" s="5886"/>
      <c r="N32" s="5887"/>
      <c r="O32" s="5888"/>
      <c r="P32" s="5889"/>
      <c r="Q32" s="5890"/>
      <c r="R32" s="5891"/>
      <c r="S32" s="5892"/>
    </row>
    <row r="33" spans="1:19" x14ac:dyDescent="0.25">
      <c r="A33" s="5893" t="str">
        <f>IF(COUNTIF(B33:Z33, "*") &gt; 0,"node_excel_e307defe-6d7a-4bf2-ba7e-29ee0934fd32", "")</f>
        <v/>
      </c>
      <c r="B33" s="5894"/>
      <c r="C33" s="5895"/>
      <c r="D33" s="5896"/>
      <c r="E33" s="5897"/>
      <c r="F33" s="5898"/>
      <c r="G33" s="5899"/>
      <c r="H33" s="5900"/>
      <c r="I33" s="5901"/>
      <c r="J33" s="5902"/>
      <c r="K33" s="5903"/>
      <c r="L33" s="5904"/>
      <c r="M33" s="5905"/>
      <c r="N33" s="5906"/>
      <c r="O33" s="5907"/>
      <c r="P33" s="5908"/>
      <c r="Q33" s="5909"/>
      <c r="R33" s="5910"/>
      <c r="S33" s="5911"/>
    </row>
    <row r="34" spans="1:19" x14ac:dyDescent="0.25">
      <c r="A34" s="5912" t="str">
        <f>IF(COUNTIF(B34:Z34, "*") &gt; 0,"node_excel_e194c431-a235-4572-9bb4-47d930944790", "")</f>
        <v/>
      </c>
      <c r="B34" s="5913"/>
      <c r="C34" s="5914"/>
      <c r="D34" s="5915"/>
      <c r="E34" s="5916"/>
      <c r="F34" s="5917"/>
      <c r="G34" s="5918"/>
      <c r="H34" s="5919"/>
      <c r="I34" s="5920"/>
      <c r="J34" s="5921"/>
      <c r="K34" s="5922"/>
      <c r="L34" s="5923"/>
      <c r="M34" s="5924"/>
      <c r="N34" s="5925"/>
      <c r="O34" s="5926"/>
      <c r="P34" s="5927"/>
      <c r="Q34" s="5928"/>
      <c r="R34" s="5929"/>
      <c r="S34" s="5930"/>
    </row>
    <row r="35" spans="1:19" x14ac:dyDescent="0.25">
      <c r="A35" s="5931" t="str">
        <f>IF(COUNTIF(B35:Z35, "*") &gt; 0,"node_excel_10e75fa2-3833-44d3-87bc-bbb54fb61da8", "")</f>
        <v/>
      </c>
      <c r="B35" s="5932"/>
      <c r="C35" s="5933"/>
      <c r="D35" s="5934"/>
      <c r="E35" s="5935"/>
      <c r="F35" s="5936"/>
      <c r="G35" s="5937"/>
      <c r="H35" s="5938"/>
      <c r="I35" s="5939"/>
      <c r="J35" s="5940"/>
      <c r="K35" s="5941"/>
      <c r="L35" s="5942"/>
      <c r="M35" s="5943"/>
      <c r="N35" s="5944"/>
      <c r="O35" s="5945"/>
      <c r="P35" s="5946"/>
      <c r="Q35" s="5947"/>
      <c r="R35" s="5948"/>
      <c r="S35" s="5949"/>
    </row>
    <row r="36" spans="1:19" x14ac:dyDescent="0.25">
      <c r="A36" s="5950" t="str">
        <f>IF(COUNTIF(B36:Z36, "*") &gt; 0,"node_excel_597668d9-1c2b-4c3a-9591-297e3268c39f", "")</f>
        <v/>
      </c>
      <c r="B36" s="5951"/>
      <c r="C36" s="5952"/>
      <c r="D36" s="5953"/>
      <c r="E36" s="5954"/>
      <c r="F36" s="5955"/>
      <c r="G36" s="5956"/>
      <c r="H36" s="5957"/>
      <c r="I36" s="5958"/>
      <c r="J36" s="5959"/>
      <c r="K36" s="5960"/>
      <c r="L36" s="5961"/>
      <c r="M36" s="5962"/>
      <c r="N36" s="5963"/>
      <c r="O36" s="5964"/>
      <c r="P36" s="5965"/>
      <c r="Q36" s="5966"/>
      <c r="R36" s="5967"/>
      <c r="S36" s="5968"/>
    </row>
    <row r="37" spans="1:19" x14ac:dyDescent="0.25">
      <c r="A37" s="5969"/>
      <c r="B37" s="5969"/>
      <c r="C37" s="5969"/>
      <c r="D37" s="5969"/>
      <c r="E37" s="5969"/>
      <c r="F37" s="5969"/>
      <c r="G37" s="5969"/>
      <c r="H37" s="5969"/>
      <c r="I37" s="5969"/>
      <c r="J37" s="5969"/>
      <c r="K37" s="5969"/>
      <c r="L37" s="5969"/>
      <c r="M37" s="5969"/>
      <c r="N37" s="5969"/>
      <c r="O37" s="5969"/>
      <c r="P37" s="5969"/>
      <c r="Q37" s="5969"/>
      <c r="R37" s="5969"/>
      <c r="S37" s="5969"/>
    </row>
  </sheetData>
  <sheetProtection sheet="1" objects="1" scenarios="1"/>
  <mergeCells count="2">
    <mergeCell ref="B1:P1"/>
    <mergeCell ref="Q1:S1"/>
  </mergeCells>
  <dataValidations count="374">
    <dataValidation type="whole" operator="greaterThanOrEqual" allowBlank="1" showErrorMessage="1" errorTitle="Error on numerical value" error="Value must be greater or equal to 0.0" sqref="M3">
      <formula1>0</formula1>
    </dataValidation>
    <dataValidation type="whole" operator="lessThanOrEqual" allowBlank="1" showErrorMessage="1" errorTitle="Error on numerical value" error="Value must be less or equal to 0.0" sqref="M3">
      <formula1>20</formula1>
    </dataValidation>
    <dataValidation type="list" allowBlank="1" sqref="N3">
      <formula1>"Yes,No"</formula1>
    </dataValidation>
    <dataValidation type="date" operator="greaterThanOrEqual" allowBlank="1" showErrorMessage="1" errorTitle="Error on date value" error="Date format is: YYYY-MM-dd HH:mm:ss" sqref="O3">
      <formula1>1</formula1>
    </dataValidation>
    <dataValidation type="date" operator="greaterThanOrEqual" allowBlank="1" showErrorMessage="1" errorTitle="Error on date value" error="Date format is: YYYY-MM-dd HH:mm:ss" sqref="P3">
      <formula1>1</formula1>
    </dataValidation>
    <dataValidation type="decimal" operator="greaterThanOrEqual" allowBlank="1" showErrorMessage="1" errorTitle="Error on numerical value" error="Value must be greater or equal to 0.0" sqref="Q3">
      <formula1>0</formula1>
    </dataValidation>
    <dataValidation type="decimal" operator="lessThanOrEqual" allowBlank="1" showErrorMessage="1" errorTitle="Error on numerical value" error="Value must be less or equal to 0.0" sqref="Q3">
      <formula1>0</formula1>
    </dataValidation>
    <dataValidation type="decimal" operator="greaterThanOrEqual" allowBlank="1" showErrorMessage="1" errorTitle="Error on numerical value" error="Value must be greater or equal to 0.0" sqref="R3">
      <formula1>0</formula1>
    </dataValidation>
    <dataValidation type="decimal" operator="lessThanOrEqual" allowBlank="1" showErrorMessage="1" errorTitle="Error on numerical value" error="Value must be less or equal to 0.0" sqref="R3">
      <formula1>0</formula1>
    </dataValidation>
    <dataValidation type="decimal" operator="greaterThanOrEqual" allowBlank="1" showErrorMessage="1" errorTitle="Error on numerical value" error="Value must be greater or equal to 0.0" sqref="S3">
      <formula1>0</formula1>
    </dataValidation>
    <dataValidation type="decimal" operator="lessThanOrEqual" allowBlank="1" showErrorMessage="1" errorTitle="Error on numerical value" error="Value must be less or equal to 0.0" sqref="S3">
      <formula1>0</formula1>
    </dataValidation>
    <dataValidation type="whole" operator="greaterThanOrEqual" allowBlank="1" showErrorMessage="1" errorTitle="Error on numerical value" error="Value must be greater or equal to 0.0" sqref="M4">
      <formula1>0</formula1>
    </dataValidation>
    <dataValidation type="whole" operator="lessThanOrEqual" allowBlank="1" showErrorMessage="1" errorTitle="Error on numerical value" error="Value must be less or equal to 0.0" sqref="M4">
      <formula1>20</formula1>
    </dataValidation>
    <dataValidation type="list" allowBlank="1" sqref="N4">
      <formula1>"Yes,No"</formula1>
    </dataValidation>
    <dataValidation type="date" operator="greaterThanOrEqual" allowBlank="1" showErrorMessage="1" errorTitle="Error on date value" error="Date format is: YYYY-MM-dd HH:mm:ss" sqref="O4">
      <formula1>1</formula1>
    </dataValidation>
    <dataValidation type="date" operator="greaterThanOrEqual" allowBlank="1" showErrorMessage="1" errorTitle="Error on date value" error="Date format is: YYYY-MM-dd HH:mm:ss" sqref="P4">
      <formula1>1</formula1>
    </dataValidation>
    <dataValidation type="decimal" operator="greaterThanOrEqual" allowBlank="1" showErrorMessage="1" errorTitle="Error on numerical value" error="Value must be greater or equal to 0.0" sqref="Q4">
      <formula1>0</formula1>
    </dataValidation>
    <dataValidation type="decimal" operator="lessThanOrEqual" allowBlank="1" showErrorMessage="1" errorTitle="Error on numerical value" error="Value must be less or equal to 0.0" sqref="Q4">
      <formula1>0</formula1>
    </dataValidation>
    <dataValidation type="decimal" operator="greaterThanOrEqual" allowBlank="1" showErrorMessage="1" errorTitle="Error on numerical value" error="Value must be greater or equal to 0.0" sqref="R4">
      <formula1>0</formula1>
    </dataValidation>
    <dataValidation type="decimal" operator="lessThanOrEqual" allowBlank="1" showErrorMessage="1" errorTitle="Error on numerical value" error="Value must be less or equal to 0.0" sqref="R4">
      <formula1>0</formula1>
    </dataValidation>
    <dataValidation type="decimal" operator="greaterThanOrEqual" allowBlank="1" showErrorMessage="1" errorTitle="Error on numerical value" error="Value must be greater or equal to 0.0" sqref="S4">
      <formula1>0</formula1>
    </dataValidation>
    <dataValidation type="decimal" operator="lessThanOrEqual" allowBlank="1" showErrorMessage="1" errorTitle="Error on numerical value" error="Value must be less or equal to 0.0" sqref="S4">
      <formula1>0</formula1>
    </dataValidation>
    <dataValidation type="whole" operator="greaterThanOrEqual" allowBlank="1" showErrorMessage="1" errorTitle="Error on numerical value" error="Value must be greater or equal to 0.0" sqref="M5">
      <formula1>0</formula1>
    </dataValidation>
    <dataValidation type="whole" operator="lessThanOrEqual" allowBlank="1" showErrorMessage="1" errorTitle="Error on numerical value" error="Value must be less or equal to 0.0" sqref="M5">
      <formula1>20</formula1>
    </dataValidation>
    <dataValidation type="list" allowBlank="1" sqref="N5">
      <formula1>"Yes,No"</formula1>
    </dataValidation>
    <dataValidation type="date" operator="greaterThanOrEqual" allowBlank="1" showErrorMessage="1" errorTitle="Error on date value" error="Date format is: YYYY-MM-dd HH:mm:ss" sqref="O5">
      <formula1>1</formula1>
    </dataValidation>
    <dataValidation type="date" operator="greaterThanOrEqual" allowBlank="1" showErrorMessage="1" errorTitle="Error on date value" error="Date format is: YYYY-MM-dd HH:mm:ss" sqref="P5">
      <formula1>1</formula1>
    </dataValidation>
    <dataValidation type="decimal" operator="greaterThanOrEqual" allowBlank="1" showErrorMessage="1" errorTitle="Error on numerical value" error="Value must be greater or equal to 0.0" sqref="Q5">
      <formula1>0</formula1>
    </dataValidation>
    <dataValidation type="decimal" operator="lessThanOrEqual" allowBlank="1" showErrorMessage="1" errorTitle="Error on numerical value" error="Value must be less or equal to 0.0" sqref="Q5">
      <formula1>0</formula1>
    </dataValidation>
    <dataValidation type="decimal" operator="greaterThanOrEqual" allowBlank="1" showErrorMessage="1" errorTitle="Error on numerical value" error="Value must be greater or equal to 0.0" sqref="R5">
      <formula1>0</formula1>
    </dataValidation>
    <dataValidation type="decimal" operator="lessThanOrEqual" allowBlank="1" showErrorMessage="1" errorTitle="Error on numerical value" error="Value must be less or equal to 0.0" sqref="R5">
      <formula1>0</formula1>
    </dataValidation>
    <dataValidation type="decimal" operator="greaterThanOrEqual" allowBlank="1" showErrorMessage="1" errorTitle="Error on numerical value" error="Value must be greater or equal to 0.0" sqref="S5">
      <formula1>0</formula1>
    </dataValidation>
    <dataValidation type="decimal" operator="lessThanOrEqual" allowBlank="1" showErrorMessage="1" errorTitle="Error on numerical value" error="Value must be less or equal to 0.0" sqref="S5">
      <formula1>0</formula1>
    </dataValidation>
    <dataValidation type="whole" operator="greaterThanOrEqual" allowBlank="1" showErrorMessage="1" errorTitle="Error on numerical value" error="Value must be greater or equal to 0.0" sqref="M6">
      <formula1>0</formula1>
    </dataValidation>
    <dataValidation type="whole" operator="lessThanOrEqual" allowBlank="1" showErrorMessage="1" errorTitle="Error on numerical value" error="Value must be less or equal to 0.0" sqref="M6">
      <formula1>20</formula1>
    </dataValidation>
    <dataValidation type="list" allowBlank="1" sqref="N6">
      <formula1>"Yes,No"</formula1>
    </dataValidation>
    <dataValidation type="date" operator="greaterThanOrEqual" allowBlank="1" showErrorMessage="1" errorTitle="Error on date value" error="Date format is: YYYY-MM-dd HH:mm:ss" sqref="O6">
      <formula1>1</formula1>
    </dataValidation>
    <dataValidation type="date" operator="greaterThanOrEqual" allowBlank="1" showErrorMessage="1" errorTitle="Error on date value" error="Date format is: YYYY-MM-dd HH:mm:ss" sqref="P6">
      <formula1>1</formula1>
    </dataValidation>
    <dataValidation type="decimal" operator="greaterThanOrEqual" allowBlank="1" showErrorMessage="1" errorTitle="Error on numerical value" error="Value must be greater or equal to 0.0" sqref="Q6">
      <formula1>0</formula1>
    </dataValidation>
    <dataValidation type="decimal" operator="lessThanOrEqual" allowBlank="1" showErrorMessage="1" errorTitle="Error on numerical value" error="Value must be less or equal to 0.0" sqref="Q6">
      <formula1>0</formula1>
    </dataValidation>
    <dataValidation type="decimal" operator="greaterThanOrEqual" allowBlank="1" showErrorMessage="1" errorTitle="Error on numerical value" error="Value must be greater or equal to 0.0" sqref="R6">
      <formula1>0</formula1>
    </dataValidation>
    <dataValidation type="decimal" operator="lessThanOrEqual" allowBlank="1" showErrorMessage="1" errorTitle="Error on numerical value" error="Value must be less or equal to 0.0" sqref="R6">
      <formula1>0</formula1>
    </dataValidation>
    <dataValidation type="decimal" operator="greaterThanOrEqual" allowBlank="1" showErrorMessage="1" errorTitle="Error on numerical value" error="Value must be greater or equal to 0.0" sqref="S6">
      <formula1>0</formula1>
    </dataValidation>
    <dataValidation type="decimal" operator="lessThanOrEqual" allowBlank="1" showErrorMessage="1" errorTitle="Error on numerical value" error="Value must be less or equal to 0.0" sqref="S6">
      <formula1>0</formula1>
    </dataValidation>
    <dataValidation type="whole" operator="greaterThanOrEqual" allowBlank="1" showErrorMessage="1" errorTitle="Error on numerical value" error="Value must be greater or equal to 0.0" sqref="M7">
      <formula1>0</formula1>
    </dataValidation>
    <dataValidation type="whole" operator="lessThanOrEqual" allowBlank="1" showErrorMessage="1" errorTitle="Error on numerical value" error="Value must be less or equal to 0.0" sqref="M7">
      <formula1>20</formula1>
    </dataValidation>
    <dataValidation type="list" allowBlank="1" sqref="N7">
      <formula1>"Yes,No"</formula1>
    </dataValidation>
    <dataValidation type="date" operator="greaterThanOrEqual" allowBlank="1" showErrorMessage="1" errorTitle="Error on date value" error="Date format is: YYYY-MM-dd HH:mm:ss" sqref="O7">
      <formula1>1</formula1>
    </dataValidation>
    <dataValidation type="date" operator="greaterThanOrEqual" allowBlank="1" showErrorMessage="1" errorTitle="Error on date value" error="Date format is: YYYY-MM-dd HH:mm:ss" sqref="P7">
      <formula1>1</formula1>
    </dataValidation>
    <dataValidation type="decimal" operator="greaterThanOrEqual" allowBlank="1" showErrorMessage="1" errorTitle="Error on numerical value" error="Value must be greater or equal to 0.0" sqref="Q7">
      <formula1>0</formula1>
    </dataValidation>
    <dataValidation type="decimal" operator="lessThanOrEqual" allowBlank="1" showErrorMessage="1" errorTitle="Error on numerical value" error="Value must be less or equal to 0.0" sqref="Q7">
      <formula1>0</formula1>
    </dataValidation>
    <dataValidation type="decimal" operator="greaterThanOrEqual" allowBlank="1" showErrorMessage="1" errorTitle="Error on numerical value" error="Value must be greater or equal to 0.0" sqref="R7">
      <formula1>0</formula1>
    </dataValidation>
    <dataValidation type="decimal" operator="lessThanOrEqual" allowBlank="1" showErrorMessage="1" errorTitle="Error on numerical value" error="Value must be less or equal to 0.0" sqref="R7">
      <formula1>0</formula1>
    </dataValidation>
    <dataValidation type="decimal" operator="greaterThanOrEqual" allowBlank="1" showErrorMessage="1" errorTitle="Error on numerical value" error="Value must be greater or equal to 0.0" sqref="S7">
      <formula1>0</formula1>
    </dataValidation>
    <dataValidation type="decimal" operator="lessThanOrEqual" allowBlank="1" showErrorMessage="1" errorTitle="Error on numerical value" error="Value must be less or equal to 0.0" sqref="S7">
      <formula1>0</formula1>
    </dataValidation>
    <dataValidation type="whole" operator="greaterThanOrEqual" allowBlank="1" showErrorMessage="1" errorTitle="Error on numerical value" error="Value must be greater or equal to 0.0" sqref="M8">
      <formula1>0</formula1>
    </dataValidation>
    <dataValidation type="whole" operator="lessThanOrEqual" allowBlank="1" showErrorMessage="1" errorTitle="Error on numerical value" error="Value must be less or equal to 0.0" sqref="M8">
      <formula1>20</formula1>
    </dataValidation>
    <dataValidation type="list" allowBlank="1" sqref="N8">
      <formula1>"Yes,No"</formula1>
    </dataValidation>
    <dataValidation type="date" operator="greaterThanOrEqual" allowBlank="1" showErrorMessage="1" errorTitle="Error on date value" error="Date format is: YYYY-MM-dd HH:mm:ss" sqref="O8">
      <formula1>1</formula1>
    </dataValidation>
    <dataValidation type="date" operator="greaterThanOrEqual" allowBlank="1" showErrorMessage="1" errorTitle="Error on date value" error="Date format is: YYYY-MM-dd HH:mm:ss" sqref="P8">
      <formula1>1</formula1>
    </dataValidation>
    <dataValidation type="decimal" operator="greaterThanOrEqual" allowBlank="1" showErrorMessage="1" errorTitle="Error on numerical value" error="Value must be greater or equal to 0.0" sqref="Q8">
      <formula1>0</formula1>
    </dataValidation>
    <dataValidation type="decimal" operator="lessThanOrEqual" allowBlank="1" showErrorMessage="1" errorTitle="Error on numerical value" error="Value must be less or equal to 0.0" sqref="Q8">
      <formula1>0</formula1>
    </dataValidation>
    <dataValidation type="decimal" operator="greaterThanOrEqual" allowBlank="1" showErrorMessage="1" errorTitle="Error on numerical value" error="Value must be greater or equal to 0.0" sqref="R8">
      <formula1>0</formula1>
    </dataValidation>
    <dataValidation type="decimal" operator="lessThanOrEqual" allowBlank="1" showErrorMessage="1" errorTitle="Error on numerical value" error="Value must be less or equal to 0.0" sqref="R8">
      <formula1>0</formula1>
    </dataValidation>
    <dataValidation type="decimal" operator="greaterThanOrEqual" allowBlank="1" showErrorMessage="1" errorTitle="Error on numerical value" error="Value must be greater or equal to 0.0" sqref="S8">
      <formula1>0</formula1>
    </dataValidation>
    <dataValidation type="decimal" operator="lessThanOrEqual" allowBlank="1" showErrorMessage="1" errorTitle="Error on numerical value" error="Value must be less or equal to 0.0" sqref="S8">
      <formula1>0</formula1>
    </dataValidation>
    <dataValidation type="whole" operator="greaterThanOrEqual" allowBlank="1" showErrorMessage="1" errorTitle="Error on numerical value" error="Value must be greater or equal to 0.0" sqref="M9">
      <formula1>0</formula1>
    </dataValidation>
    <dataValidation type="whole" operator="lessThanOrEqual" allowBlank="1" showErrorMessage="1" errorTitle="Error on numerical value" error="Value must be less or equal to 0.0" sqref="M9">
      <formula1>20</formula1>
    </dataValidation>
    <dataValidation type="list" allowBlank="1" sqref="N9">
      <formula1>"Yes,No"</formula1>
    </dataValidation>
    <dataValidation type="date" operator="greaterThanOrEqual" allowBlank="1" showErrorMessage="1" errorTitle="Error on date value" error="Date format is: YYYY-MM-dd HH:mm:ss" sqref="O9">
      <formula1>1</formula1>
    </dataValidation>
    <dataValidation type="date" operator="greaterThanOrEqual" allowBlank="1" showErrorMessage="1" errorTitle="Error on date value" error="Date format is: YYYY-MM-dd HH:mm:ss" sqref="P9">
      <formula1>1</formula1>
    </dataValidation>
    <dataValidation type="decimal" operator="greaterThanOrEqual" allowBlank="1" showErrorMessage="1" errorTitle="Error on numerical value" error="Value must be greater or equal to 0.0" sqref="Q9">
      <formula1>0</formula1>
    </dataValidation>
    <dataValidation type="decimal" operator="lessThanOrEqual" allowBlank="1" showErrorMessage="1" errorTitle="Error on numerical value" error="Value must be less or equal to 0.0" sqref="Q9">
      <formula1>0</formula1>
    </dataValidation>
    <dataValidation type="decimal" operator="greaterThanOrEqual" allowBlank="1" showErrorMessage="1" errorTitle="Error on numerical value" error="Value must be greater or equal to 0.0" sqref="R9">
      <formula1>0</formula1>
    </dataValidation>
    <dataValidation type="decimal" operator="lessThanOrEqual" allowBlank="1" showErrorMessage="1" errorTitle="Error on numerical value" error="Value must be less or equal to 0.0" sqref="R9">
      <formula1>0</formula1>
    </dataValidation>
    <dataValidation type="decimal" operator="greaterThanOrEqual" allowBlank="1" showErrorMessage="1" errorTitle="Error on numerical value" error="Value must be greater or equal to 0.0" sqref="S9">
      <formula1>0</formula1>
    </dataValidation>
    <dataValidation type="decimal" operator="lessThanOrEqual" allowBlank="1" showErrorMessage="1" errorTitle="Error on numerical value" error="Value must be less or equal to 0.0" sqref="S9">
      <formula1>0</formula1>
    </dataValidation>
    <dataValidation type="whole" operator="greaterThanOrEqual" allowBlank="1" showErrorMessage="1" errorTitle="Error on numerical value" error="Value must be greater or equal to 0.0" sqref="M10">
      <formula1>0</formula1>
    </dataValidation>
    <dataValidation type="whole" operator="lessThanOrEqual" allowBlank="1" showErrorMessage="1" errorTitle="Error on numerical value" error="Value must be less or equal to 0.0" sqref="M10">
      <formula1>20</formula1>
    </dataValidation>
    <dataValidation type="list" allowBlank="1" sqref="N10">
      <formula1>"Yes,No"</formula1>
    </dataValidation>
    <dataValidation type="date" operator="greaterThanOrEqual" allowBlank="1" showErrorMessage="1" errorTitle="Error on date value" error="Date format is: YYYY-MM-dd HH:mm:ss" sqref="O10">
      <formula1>1</formula1>
    </dataValidation>
    <dataValidation type="date" operator="greaterThanOrEqual" allowBlank="1" showErrorMessage="1" errorTitle="Error on date value" error="Date format is: YYYY-MM-dd HH:mm:ss" sqref="P10">
      <formula1>1</formula1>
    </dataValidation>
    <dataValidation type="decimal" operator="greaterThanOrEqual" allowBlank="1" showErrorMessage="1" errorTitle="Error on numerical value" error="Value must be greater or equal to 0.0" sqref="Q10">
      <formula1>0</formula1>
    </dataValidation>
    <dataValidation type="decimal" operator="lessThanOrEqual" allowBlank="1" showErrorMessage="1" errorTitle="Error on numerical value" error="Value must be less or equal to 0.0" sqref="Q10">
      <formula1>0</formula1>
    </dataValidation>
    <dataValidation type="decimal" operator="greaterThanOrEqual" allowBlank="1" showErrorMessage="1" errorTitle="Error on numerical value" error="Value must be greater or equal to 0.0" sqref="R10">
      <formula1>0</formula1>
    </dataValidation>
    <dataValidation type="decimal" operator="lessThanOrEqual" allowBlank="1" showErrorMessage="1" errorTitle="Error on numerical value" error="Value must be less or equal to 0.0" sqref="R10">
      <formula1>0</formula1>
    </dataValidation>
    <dataValidation type="decimal" operator="greaterThanOrEqual" allowBlank="1" showErrorMessage="1" errorTitle="Error on numerical value" error="Value must be greater or equal to 0.0" sqref="S10">
      <formula1>0</formula1>
    </dataValidation>
    <dataValidation type="decimal" operator="lessThanOrEqual" allowBlank="1" showErrorMessage="1" errorTitle="Error on numerical value" error="Value must be less or equal to 0.0" sqref="S10">
      <formula1>0</formula1>
    </dataValidation>
    <dataValidation type="whole" operator="greaterThanOrEqual" allowBlank="1" showErrorMessage="1" errorTitle="Error on numerical value" error="Value must be greater or equal to 0.0" sqref="M11">
      <formula1>0</formula1>
    </dataValidation>
    <dataValidation type="whole" operator="lessThanOrEqual" allowBlank="1" showErrorMessage="1" errorTitle="Error on numerical value" error="Value must be less or equal to 0.0" sqref="M11">
      <formula1>20</formula1>
    </dataValidation>
    <dataValidation type="list" allowBlank="1" sqref="N11">
      <formula1>"Yes,No"</formula1>
    </dataValidation>
    <dataValidation type="date" operator="greaterThanOrEqual" allowBlank="1" showErrorMessage="1" errorTitle="Error on date value" error="Date format is: YYYY-MM-dd HH:mm:ss" sqref="O11">
      <formula1>1</formula1>
    </dataValidation>
    <dataValidation type="date" operator="greaterThanOrEqual" allowBlank="1" showErrorMessage="1" errorTitle="Error on date value" error="Date format is: YYYY-MM-dd HH:mm:ss" sqref="P11">
      <formula1>1</formula1>
    </dataValidation>
    <dataValidation type="decimal" operator="greaterThanOrEqual" allowBlank="1" showErrorMessage="1" errorTitle="Error on numerical value" error="Value must be greater or equal to 0.0" sqref="Q11">
      <formula1>0</formula1>
    </dataValidation>
    <dataValidation type="decimal" operator="lessThanOrEqual" allowBlank="1" showErrorMessage="1" errorTitle="Error on numerical value" error="Value must be less or equal to 0.0" sqref="Q11">
      <formula1>0</formula1>
    </dataValidation>
    <dataValidation type="decimal" operator="greaterThanOrEqual" allowBlank="1" showErrorMessage="1" errorTitle="Error on numerical value" error="Value must be greater or equal to 0.0" sqref="R11">
      <formula1>0</formula1>
    </dataValidation>
    <dataValidation type="decimal" operator="lessThanOrEqual" allowBlank="1" showErrorMessage="1" errorTitle="Error on numerical value" error="Value must be less or equal to 0.0" sqref="R11">
      <formula1>0</formula1>
    </dataValidation>
    <dataValidation type="decimal" operator="greaterThanOrEqual" allowBlank="1" showErrorMessage="1" errorTitle="Error on numerical value" error="Value must be greater or equal to 0.0" sqref="S11">
      <formula1>0</formula1>
    </dataValidation>
    <dataValidation type="decimal" operator="lessThanOrEqual" allowBlank="1" showErrorMessage="1" errorTitle="Error on numerical value" error="Value must be less or equal to 0.0" sqref="S11">
      <formula1>0</formula1>
    </dataValidation>
    <dataValidation type="whole" operator="greaterThanOrEqual" allowBlank="1" showErrorMessage="1" errorTitle="Error on numerical value" error="Value must be greater or equal to 0.0" sqref="M12">
      <formula1>0</formula1>
    </dataValidation>
    <dataValidation type="whole" operator="lessThanOrEqual" allowBlank="1" showErrorMessage="1" errorTitle="Error on numerical value" error="Value must be less or equal to 0.0" sqref="M12">
      <formula1>20</formula1>
    </dataValidation>
    <dataValidation type="list" allowBlank="1" sqref="N12">
      <formula1>"Yes,No"</formula1>
    </dataValidation>
    <dataValidation type="date" operator="greaterThanOrEqual" allowBlank="1" showErrorMessage="1" errorTitle="Error on date value" error="Date format is: YYYY-MM-dd HH:mm:ss" sqref="O12">
      <formula1>1</formula1>
    </dataValidation>
    <dataValidation type="date" operator="greaterThanOrEqual" allowBlank="1" showErrorMessage="1" errorTitle="Error on date value" error="Date format is: YYYY-MM-dd HH:mm:ss" sqref="P12">
      <formula1>1</formula1>
    </dataValidation>
    <dataValidation type="decimal" operator="greaterThanOrEqual" allowBlank="1" showErrorMessage="1" errorTitle="Error on numerical value" error="Value must be greater or equal to 0.0" sqref="Q12">
      <formula1>0</formula1>
    </dataValidation>
    <dataValidation type="decimal" operator="lessThanOrEqual" allowBlank="1" showErrorMessage="1" errorTitle="Error on numerical value" error="Value must be less or equal to 0.0" sqref="Q12">
      <formula1>0</formula1>
    </dataValidation>
    <dataValidation type="decimal" operator="greaterThanOrEqual" allowBlank="1" showErrorMessage="1" errorTitle="Error on numerical value" error="Value must be greater or equal to 0.0" sqref="R12">
      <formula1>0</formula1>
    </dataValidation>
    <dataValidation type="decimal" operator="lessThanOrEqual" allowBlank="1" showErrorMessage="1" errorTitle="Error on numerical value" error="Value must be less or equal to 0.0" sqref="R12">
      <formula1>0</formula1>
    </dataValidation>
    <dataValidation type="decimal" operator="greaterThanOrEqual" allowBlank="1" showErrorMessage="1" errorTitle="Error on numerical value" error="Value must be greater or equal to 0.0" sqref="S12">
      <formula1>0</formula1>
    </dataValidation>
    <dataValidation type="decimal" operator="lessThanOrEqual" allowBlank="1" showErrorMessage="1" errorTitle="Error on numerical value" error="Value must be less or equal to 0.0" sqref="S12">
      <formula1>0</formula1>
    </dataValidation>
    <dataValidation type="whole" operator="greaterThanOrEqual" allowBlank="1" showErrorMessage="1" errorTitle="Error on numerical value" error="Value must be greater or equal to 0.0" sqref="M13">
      <formula1>0</formula1>
    </dataValidation>
    <dataValidation type="whole" operator="lessThanOrEqual" allowBlank="1" showErrorMessage="1" errorTitle="Error on numerical value" error="Value must be less or equal to 0.0" sqref="M13">
      <formula1>20</formula1>
    </dataValidation>
    <dataValidation type="list" allowBlank="1" sqref="N13">
      <formula1>"Yes,No"</formula1>
    </dataValidation>
    <dataValidation type="date" operator="greaterThanOrEqual" allowBlank="1" showErrorMessage="1" errorTitle="Error on date value" error="Date format is: YYYY-MM-dd HH:mm:ss" sqref="O13">
      <formula1>1</formula1>
    </dataValidation>
    <dataValidation type="date" operator="greaterThanOrEqual" allowBlank="1" showErrorMessage="1" errorTitle="Error on date value" error="Date format is: YYYY-MM-dd HH:mm:ss" sqref="P13">
      <formula1>1</formula1>
    </dataValidation>
    <dataValidation type="decimal" operator="greaterThanOrEqual" allowBlank="1" showErrorMessage="1" errorTitle="Error on numerical value" error="Value must be greater or equal to 0.0" sqref="Q13">
      <formula1>0</formula1>
    </dataValidation>
    <dataValidation type="decimal" operator="lessThanOrEqual" allowBlank="1" showErrorMessage="1" errorTitle="Error on numerical value" error="Value must be less or equal to 0.0" sqref="Q13">
      <formula1>0</formula1>
    </dataValidation>
    <dataValidation type="decimal" operator="greaterThanOrEqual" allowBlank="1" showErrorMessage="1" errorTitle="Error on numerical value" error="Value must be greater or equal to 0.0" sqref="R13">
      <formula1>0</formula1>
    </dataValidation>
    <dataValidation type="decimal" operator="lessThanOrEqual" allowBlank="1" showErrorMessage="1" errorTitle="Error on numerical value" error="Value must be less or equal to 0.0" sqref="R13">
      <formula1>0</formula1>
    </dataValidation>
    <dataValidation type="decimal" operator="greaterThanOrEqual" allowBlank="1" showErrorMessage="1" errorTitle="Error on numerical value" error="Value must be greater or equal to 0.0" sqref="S13">
      <formula1>0</formula1>
    </dataValidation>
    <dataValidation type="decimal" operator="lessThanOrEqual" allowBlank="1" showErrorMessage="1" errorTitle="Error on numerical value" error="Value must be less or equal to 0.0" sqref="S13">
      <formula1>0</formula1>
    </dataValidation>
    <dataValidation type="whole" operator="greaterThanOrEqual" allowBlank="1" showErrorMessage="1" errorTitle="Error on numerical value" error="Value must be greater or equal to 0.0" sqref="M14">
      <formula1>0</formula1>
    </dataValidation>
    <dataValidation type="whole" operator="lessThanOrEqual" allowBlank="1" showErrorMessage="1" errorTitle="Error on numerical value" error="Value must be less or equal to 0.0" sqref="M14">
      <formula1>20</formula1>
    </dataValidation>
    <dataValidation type="list" allowBlank="1" sqref="N14">
      <formula1>"Yes,No"</formula1>
    </dataValidation>
    <dataValidation type="date" operator="greaterThanOrEqual" allowBlank="1" showErrorMessage="1" errorTitle="Error on date value" error="Date format is: YYYY-MM-dd HH:mm:ss" sqref="O14">
      <formula1>1</formula1>
    </dataValidation>
    <dataValidation type="date" operator="greaterThanOrEqual" allowBlank="1" showErrorMessage="1" errorTitle="Error on date value" error="Date format is: YYYY-MM-dd HH:mm:ss" sqref="P14">
      <formula1>1</formula1>
    </dataValidation>
    <dataValidation type="decimal" operator="greaterThanOrEqual" allowBlank="1" showErrorMessage="1" errorTitle="Error on numerical value" error="Value must be greater or equal to 0.0" sqref="Q14">
      <formula1>0</formula1>
    </dataValidation>
    <dataValidation type="decimal" operator="lessThanOrEqual" allowBlank="1" showErrorMessage="1" errorTitle="Error on numerical value" error="Value must be less or equal to 0.0" sqref="Q14">
      <formula1>0</formula1>
    </dataValidation>
    <dataValidation type="decimal" operator="greaterThanOrEqual" allowBlank="1" showErrorMessage="1" errorTitle="Error on numerical value" error="Value must be greater or equal to 0.0" sqref="R14">
      <formula1>0</formula1>
    </dataValidation>
    <dataValidation type="decimal" operator="lessThanOrEqual" allowBlank="1" showErrorMessage="1" errorTitle="Error on numerical value" error="Value must be less or equal to 0.0" sqref="R14">
      <formula1>0</formula1>
    </dataValidation>
    <dataValidation type="decimal" operator="greaterThanOrEqual" allowBlank="1" showErrorMessage="1" errorTitle="Error on numerical value" error="Value must be greater or equal to 0.0" sqref="S14">
      <formula1>0</formula1>
    </dataValidation>
    <dataValidation type="decimal" operator="lessThanOrEqual" allowBlank="1" showErrorMessage="1" errorTitle="Error on numerical value" error="Value must be less or equal to 0.0" sqref="S14">
      <formula1>0</formula1>
    </dataValidation>
    <dataValidation type="whole" operator="greaterThanOrEqual" allowBlank="1" showErrorMessage="1" errorTitle="Error on numerical value" error="Value must be greater or equal to 0.0" sqref="M15">
      <formula1>0</formula1>
    </dataValidation>
    <dataValidation type="whole" operator="lessThanOrEqual" allowBlank="1" showErrorMessage="1" errorTitle="Error on numerical value" error="Value must be less or equal to 0.0" sqref="M15">
      <formula1>20</formula1>
    </dataValidation>
    <dataValidation type="list" allowBlank="1" sqref="N15">
      <formula1>"Yes,No"</formula1>
    </dataValidation>
    <dataValidation type="date" operator="greaterThanOrEqual" allowBlank="1" showErrorMessage="1" errorTitle="Error on date value" error="Date format is: YYYY-MM-dd HH:mm:ss" sqref="O15">
      <formula1>1</formula1>
    </dataValidation>
    <dataValidation type="date" operator="greaterThanOrEqual" allowBlank="1" showErrorMessage="1" errorTitle="Error on date value" error="Date format is: YYYY-MM-dd HH:mm:ss" sqref="P15">
      <formula1>1</formula1>
    </dataValidation>
    <dataValidation type="decimal" operator="greaterThanOrEqual" allowBlank="1" showErrorMessage="1" errorTitle="Error on numerical value" error="Value must be greater or equal to 0.0" sqref="Q15">
      <formula1>0</formula1>
    </dataValidation>
    <dataValidation type="decimal" operator="lessThanOrEqual" allowBlank="1" showErrorMessage="1" errorTitle="Error on numerical value" error="Value must be less or equal to 0.0" sqref="Q15">
      <formula1>0</formula1>
    </dataValidation>
    <dataValidation type="decimal" operator="greaterThanOrEqual" allowBlank="1" showErrorMessage="1" errorTitle="Error on numerical value" error="Value must be greater or equal to 0.0" sqref="R15">
      <formula1>0</formula1>
    </dataValidation>
    <dataValidation type="decimal" operator="lessThanOrEqual" allowBlank="1" showErrorMessage="1" errorTitle="Error on numerical value" error="Value must be less or equal to 0.0" sqref="R15">
      <formula1>0</formula1>
    </dataValidation>
    <dataValidation type="decimal" operator="greaterThanOrEqual" allowBlank="1" showErrorMessage="1" errorTitle="Error on numerical value" error="Value must be greater or equal to 0.0" sqref="S15">
      <formula1>0</formula1>
    </dataValidation>
    <dataValidation type="decimal" operator="lessThanOrEqual" allowBlank="1" showErrorMessage="1" errorTitle="Error on numerical value" error="Value must be less or equal to 0.0" sqref="S15">
      <formula1>0</formula1>
    </dataValidation>
    <dataValidation type="whole" operator="greaterThanOrEqual" allowBlank="1" showErrorMessage="1" errorTitle="Error on numerical value" error="Value must be greater or equal to 0.0" sqref="M16">
      <formula1>0</formula1>
    </dataValidation>
    <dataValidation type="whole" operator="lessThanOrEqual" allowBlank="1" showErrorMessage="1" errorTitle="Error on numerical value" error="Value must be less or equal to 0.0" sqref="M16">
      <formula1>20</formula1>
    </dataValidation>
    <dataValidation type="list" allowBlank="1" sqref="N16">
      <formula1>"Yes,No"</formula1>
    </dataValidation>
    <dataValidation type="date" operator="greaterThanOrEqual" allowBlank="1" showErrorMessage="1" errorTitle="Error on date value" error="Date format is: YYYY-MM-dd HH:mm:ss" sqref="O16">
      <formula1>1</formula1>
    </dataValidation>
    <dataValidation type="date" operator="greaterThanOrEqual" allowBlank="1" showErrorMessage="1" errorTitle="Error on date value" error="Date format is: YYYY-MM-dd HH:mm:ss" sqref="P16">
      <formula1>1</formula1>
    </dataValidation>
    <dataValidation type="decimal" operator="greaterThanOrEqual" allowBlank="1" showErrorMessage="1" errorTitle="Error on numerical value" error="Value must be greater or equal to 0.0" sqref="Q16">
      <formula1>0</formula1>
    </dataValidation>
    <dataValidation type="decimal" operator="lessThanOrEqual" allowBlank="1" showErrorMessage="1" errorTitle="Error on numerical value" error="Value must be less or equal to 0.0" sqref="Q16">
      <formula1>0</formula1>
    </dataValidation>
    <dataValidation type="decimal" operator="greaterThanOrEqual" allowBlank="1" showErrorMessage="1" errorTitle="Error on numerical value" error="Value must be greater or equal to 0.0" sqref="R16">
      <formula1>0</formula1>
    </dataValidation>
    <dataValidation type="decimal" operator="lessThanOrEqual" allowBlank="1" showErrorMessage="1" errorTitle="Error on numerical value" error="Value must be less or equal to 0.0" sqref="R16">
      <formula1>0</formula1>
    </dataValidation>
    <dataValidation type="decimal" operator="greaterThanOrEqual" allowBlank="1" showErrorMessage="1" errorTitle="Error on numerical value" error="Value must be greater or equal to 0.0" sqref="S16">
      <formula1>0</formula1>
    </dataValidation>
    <dataValidation type="decimal" operator="lessThanOrEqual" allowBlank="1" showErrorMessage="1" errorTitle="Error on numerical value" error="Value must be less or equal to 0.0" sqref="S16">
      <formula1>0</formula1>
    </dataValidation>
    <dataValidation type="whole" operator="greaterThanOrEqual" allowBlank="1" showErrorMessage="1" errorTitle="Error on numerical value" error="Value must be greater or equal to 0.0" sqref="M17">
      <formula1>0</formula1>
    </dataValidation>
    <dataValidation type="whole" operator="lessThanOrEqual" allowBlank="1" showErrorMessage="1" errorTitle="Error on numerical value" error="Value must be less or equal to 0.0" sqref="M17">
      <formula1>20</formula1>
    </dataValidation>
    <dataValidation type="list" allowBlank="1" sqref="N17">
      <formula1>"Yes,No"</formula1>
    </dataValidation>
    <dataValidation type="date" operator="greaterThanOrEqual" allowBlank="1" showErrorMessage="1" errorTitle="Error on date value" error="Date format is: YYYY-MM-dd HH:mm:ss" sqref="O17">
      <formula1>1</formula1>
    </dataValidation>
    <dataValidation type="date" operator="greaterThanOrEqual" allowBlank="1" showErrorMessage="1" errorTitle="Error on date value" error="Date format is: YYYY-MM-dd HH:mm:ss" sqref="P17">
      <formula1>1</formula1>
    </dataValidation>
    <dataValidation type="decimal" operator="greaterThanOrEqual" allowBlank="1" showErrorMessage="1" errorTitle="Error on numerical value" error="Value must be greater or equal to 0.0" sqref="Q17">
      <formula1>0</formula1>
    </dataValidation>
    <dataValidation type="decimal" operator="lessThanOrEqual" allowBlank="1" showErrorMessage="1" errorTitle="Error on numerical value" error="Value must be less or equal to 0.0" sqref="Q17">
      <formula1>0</formula1>
    </dataValidation>
    <dataValidation type="decimal" operator="greaterThanOrEqual" allowBlank="1" showErrorMessage="1" errorTitle="Error on numerical value" error="Value must be greater or equal to 0.0" sqref="R17">
      <formula1>0</formula1>
    </dataValidation>
    <dataValidation type="decimal" operator="lessThanOrEqual" allowBlank="1" showErrorMessage="1" errorTitle="Error on numerical value" error="Value must be less or equal to 0.0" sqref="R17">
      <formula1>0</formula1>
    </dataValidation>
    <dataValidation type="decimal" operator="greaterThanOrEqual" allowBlank="1" showErrorMessage="1" errorTitle="Error on numerical value" error="Value must be greater or equal to 0.0" sqref="S17">
      <formula1>0</formula1>
    </dataValidation>
    <dataValidation type="decimal" operator="lessThanOrEqual" allowBlank="1" showErrorMessage="1" errorTitle="Error on numerical value" error="Value must be less or equal to 0.0" sqref="S17">
      <formula1>0</formula1>
    </dataValidation>
    <dataValidation type="whole" operator="greaterThanOrEqual" allowBlank="1" showErrorMessage="1" errorTitle="Error on numerical value" error="Value must be greater or equal to 0.0" sqref="M18">
      <formula1>0</formula1>
    </dataValidation>
    <dataValidation type="whole" operator="lessThanOrEqual" allowBlank="1" showErrorMessage="1" errorTitle="Error on numerical value" error="Value must be less or equal to 0.0" sqref="M18">
      <formula1>20</formula1>
    </dataValidation>
    <dataValidation type="list" allowBlank="1" sqref="N18">
      <formula1>"Yes,No"</formula1>
    </dataValidation>
    <dataValidation type="date" operator="greaterThanOrEqual" allowBlank="1" showErrorMessage="1" errorTitle="Error on date value" error="Date format is: YYYY-MM-dd HH:mm:ss" sqref="O18">
      <formula1>1</formula1>
    </dataValidation>
    <dataValidation type="date" operator="greaterThanOrEqual" allowBlank="1" showErrorMessage="1" errorTitle="Error on date value" error="Date format is: YYYY-MM-dd HH:mm:ss" sqref="P18">
      <formula1>1</formula1>
    </dataValidation>
    <dataValidation type="decimal" operator="greaterThanOrEqual" allowBlank="1" showErrorMessage="1" errorTitle="Error on numerical value" error="Value must be greater or equal to 0.0" sqref="Q18">
      <formula1>0</formula1>
    </dataValidation>
    <dataValidation type="decimal" operator="lessThanOrEqual" allowBlank="1" showErrorMessage="1" errorTitle="Error on numerical value" error="Value must be less or equal to 0.0" sqref="Q18">
      <formula1>0</formula1>
    </dataValidation>
    <dataValidation type="decimal" operator="greaterThanOrEqual" allowBlank="1" showErrorMessage="1" errorTitle="Error on numerical value" error="Value must be greater or equal to 0.0" sqref="R18">
      <formula1>0</formula1>
    </dataValidation>
    <dataValidation type="decimal" operator="lessThanOrEqual" allowBlank="1" showErrorMessage="1" errorTitle="Error on numerical value" error="Value must be less or equal to 0.0" sqref="R18">
      <formula1>0</formula1>
    </dataValidation>
    <dataValidation type="decimal" operator="greaterThanOrEqual" allowBlank="1" showErrorMessage="1" errorTitle="Error on numerical value" error="Value must be greater or equal to 0.0" sqref="S18">
      <formula1>0</formula1>
    </dataValidation>
    <dataValidation type="decimal" operator="lessThanOrEqual" allowBlank="1" showErrorMessage="1" errorTitle="Error on numerical value" error="Value must be less or equal to 0.0" sqref="S18">
      <formula1>0</formula1>
    </dataValidation>
    <dataValidation type="whole" operator="greaterThanOrEqual" allowBlank="1" showErrorMessage="1" errorTitle="Error on numerical value" error="Value must be greater or equal to 0.0" sqref="M19">
      <formula1>0</formula1>
    </dataValidation>
    <dataValidation type="whole" operator="lessThanOrEqual" allowBlank="1" showErrorMessage="1" errorTitle="Error on numerical value" error="Value must be less or equal to 0.0" sqref="M19">
      <formula1>20</formula1>
    </dataValidation>
    <dataValidation type="list" allowBlank="1" sqref="N19">
      <formula1>"Yes,No"</formula1>
    </dataValidation>
    <dataValidation type="date" operator="greaterThanOrEqual" allowBlank="1" showErrorMessage="1" errorTitle="Error on date value" error="Date format is: YYYY-MM-dd HH:mm:ss" sqref="O19">
      <formula1>1</formula1>
    </dataValidation>
    <dataValidation type="date" operator="greaterThanOrEqual" allowBlank="1" showErrorMessage="1" errorTitle="Error on date value" error="Date format is: YYYY-MM-dd HH:mm:ss" sqref="P19">
      <formula1>1</formula1>
    </dataValidation>
    <dataValidation type="decimal" operator="greaterThanOrEqual" allowBlank="1" showErrorMessage="1" errorTitle="Error on numerical value" error="Value must be greater or equal to 0.0" sqref="Q19">
      <formula1>0</formula1>
    </dataValidation>
    <dataValidation type="decimal" operator="lessThanOrEqual" allowBlank="1" showErrorMessage="1" errorTitle="Error on numerical value" error="Value must be less or equal to 0.0" sqref="Q19">
      <formula1>0</formula1>
    </dataValidation>
    <dataValidation type="decimal" operator="greaterThanOrEqual" allowBlank="1" showErrorMessage="1" errorTitle="Error on numerical value" error="Value must be greater or equal to 0.0" sqref="R19">
      <formula1>0</formula1>
    </dataValidation>
    <dataValidation type="decimal" operator="lessThanOrEqual" allowBlank="1" showErrorMessage="1" errorTitle="Error on numerical value" error="Value must be less or equal to 0.0" sqref="R19">
      <formula1>0</formula1>
    </dataValidation>
    <dataValidation type="decimal" operator="greaterThanOrEqual" allowBlank="1" showErrorMessage="1" errorTitle="Error on numerical value" error="Value must be greater or equal to 0.0" sqref="S19">
      <formula1>0</formula1>
    </dataValidation>
    <dataValidation type="decimal" operator="lessThanOrEqual" allowBlank="1" showErrorMessage="1" errorTitle="Error on numerical value" error="Value must be less or equal to 0.0" sqref="S19">
      <formula1>0</formula1>
    </dataValidation>
    <dataValidation type="whole" operator="greaterThanOrEqual" allowBlank="1" showErrorMessage="1" errorTitle="Error on numerical value" error="Value must be greater or equal to 0.0" sqref="M20">
      <formula1>0</formula1>
    </dataValidation>
    <dataValidation type="whole" operator="lessThanOrEqual" allowBlank="1" showErrorMessage="1" errorTitle="Error on numerical value" error="Value must be less or equal to 0.0" sqref="M20">
      <formula1>20</formula1>
    </dataValidation>
    <dataValidation type="list" allowBlank="1" sqref="N20">
      <formula1>"Yes,No"</formula1>
    </dataValidation>
    <dataValidation type="date" operator="greaterThanOrEqual" allowBlank="1" showErrorMessage="1" errorTitle="Error on date value" error="Date format is: YYYY-MM-dd HH:mm:ss" sqref="O20">
      <formula1>1</formula1>
    </dataValidation>
    <dataValidation type="date" operator="greaterThanOrEqual" allowBlank="1" showErrorMessage="1" errorTitle="Error on date value" error="Date format is: YYYY-MM-dd HH:mm:ss" sqref="P20">
      <formula1>1</formula1>
    </dataValidation>
    <dataValidation type="decimal" operator="greaterThanOrEqual" allowBlank="1" showErrorMessage="1" errorTitle="Error on numerical value" error="Value must be greater or equal to 0.0" sqref="Q20">
      <formula1>0</formula1>
    </dataValidation>
    <dataValidation type="decimal" operator="lessThanOrEqual" allowBlank="1" showErrorMessage="1" errorTitle="Error on numerical value" error="Value must be less or equal to 0.0" sqref="Q20">
      <formula1>0</formula1>
    </dataValidation>
    <dataValidation type="decimal" operator="greaterThanOrEqual" allowBlank="1" showErrorMessage="1" errorTitle="Error on numerical value" error="Value must be greater or equal to 0.0" sqref="R20">
      <formula1>0</formula1>
    </dataValidation>
    <dataValidation type="decimal" operator="lessThanOrEqual" allowBlank="1" showErrorMessage="1" errorTitle="Error on numerical value" error="Value must be less or equal to 0.0" sqref="R20">
      <formula1>0</formula1>
    </dataValidation>
    <dataValidation type="decimal" operator="greaterThanOrEqual" allowBlank="1" showErrorMessage="1" errorTitle="Error on numerical value" error="Value must be greater or equal to 0.0" sqref="S20">
      <formula1>0</formula1>
    </dataValidation>
    <dataValidation type="decimal" operator="lessThanOrEqual" allowBlank="1" showErrorMessage="1" errorTitle="Error on numerical value" error="Value must be less or equal to 0.0" sqref="S20">
      <formula1>0</formula1>
    </dataValidation>
    <dataValidation type="whole" operator="greaterThanOrEqual" allowBlank="1" showErrorMessage="1" errorTitle="Error on numerical value" error="Value must be greater or equal to 0.0" sqref="M21">
      <formula1>0</formula1>
    </dataValidation>
    <dataValidation type="whole" operator="lessThanOrEqual" allowBlank="1" showErrorMessage="1" errorTitle="Error on numerical value" error="Value must be less or equal to 0.0" sqref="M21">
      <formula1>20</formula1>
    </dataValidation>
    <dataValidation type="list" allowBlank="1" sqref="N21">
      <formula1>"Yes,No"</formula1>
    </dataValidation>
    <dataValidation type="date" operator="greaterThanOrEqual" allowBlank="1" showErrorMessage="1" errorTitle="Error on date value" error="Date format is: YYYY-MM-dd HH:mm:ss" sqref="O21">
      <formula1>1</formula1>
    </dataValidation>
    <dataValidation type="date" operator="greaterThanOrEqual" allowBlank="1" showErrorMessage="1" errorTitle="Error on date value" error="Date format is: YYYY-MM-dd HH:mm:ss" sqref="P21">
      <formula1>1</formula1>
    </dataValidation>
    <dataValidation type="decimal" operator="greaterThanOrEqual" allowBlank="1" showErrorMessage="1" errorTitle="Error on numerical value" error="Value must be greater or equal to 0.0" sqref="Q21">
      <formula1>0</formula1>
    </dataValidation>
    <dataValidation type="decimal" operator="lessThanOrEqual" allowBlank="1" showErrorMessage="1" errorTitle="Error on numerical value" error="Value must be less or equal to 0.0" sqref="Q21">
      <formula1>0</formula1>
    </dataValidation>
    <dataValidation type="decimal" operator="greaterThanOrEqual" allowBlank="1" showErrorMessage="1" errorTitle="Error on numerical value" error="Value must be greater or equal to 0.0" sqref="R21">
      <formula1>0</formula1>
    </dataValidation>
    <dataValidation type="decimal" operator="lessThanOrEqual" allowBlank="1" showErrorMessage="1" errorTitle="Error on numerical value" error="Value must be less or equal to 0.0" sqref="R21">
      <formula1>0</formula1>
    </dataValidation>
    <dataValidation type="decimal" operator="greaterThanOrEqual" allowBlank="1" showErrorMessage="1" errorTitle="Error on numerical value" error="Value must be greater or equal to 0.0" sqref="S21">
      <formula1>0</formula1>
    </dataValidation>
    <dataValidation type="decimal" operator="lessThanOrEqual" allowBlank="1" showErrorMessage="1" errorTitle="Error on numerical value" error="Value must be less or equal to 0.0" sqref="S21">
      <formula1>0</formula1>
    </dataValidation>
    <dataValidation type="whole" operator="greaterThanOrEqual" allowBlank="1" showErrorMessage="1" errorTitle="Error on numerical value" error="Value must be greater or equal to 0.0" sqref="M22">
      <formula1>0</formula1>
    </dataValidation>
    <dataValidation type="whole" operator="lessThanOrEqual" allowBlank="1" showErrorMessage="1" errorTitle="Error on numerical value" error="Value must be less or equal to 0.0" sqref="M22">
      <formula1>20</formula1>
    </dataValidation>
    <dataValidation type="list" allowBlank="1" sqref="N22">
      <formula1>"Yes,No"</formula1>
    </dataValidation>
    <dataValidation type="date" operator="greaterThanOrEqual" allowBlank="1" showErrorMessage="1" errorTitle="Error on date value" error="Date format is: YYYY-MM-dd HH:mm:ss" sqref="O22">
      <formula1>1</formula1>
    </dataValidation>
    <dataValidation type="date" operator="greaterThanOrEqual" allowBlank="1" showErrorMessage="1" errorTitle="Error on date value" error="Date format is: YYYY-MM-dd HH:mm:ss" sqref="P22">
      <formula1>1</formula1>
    </dataValidation>
    <dataValidation type="decimal" operator="greaterThanOrEqual" allowBlank="1" showErrorMessage="1" errorTitle="Error on numerical value" error="Value must be greater or equal to 0.0" sqref="Q22">
      <formula1>0</formula1>
    </dataValidation>
    <dataValidation type="decimal" operator="lessThanOrEqual" allowBlank="1" showErrorMessage="1" errorTitle="Error on numerical value" error="Value must be less or equal to 0.0" sqref="Q22">
      <formula1>0</formula1>
    </dataValidation>
    <dataValidation type="decimal" operator="greaterThanOrEqual" allowBlank="1" showErrorMessage="1" errorTitle="Error on numerical value" error="Value must be greater or equal to 0.0" sqref="R22">
      <formula1>0</formula1>
    </dataValidation>
    <dataValidation type="decimal" operator="lessThanOrEqual" allowBlank="1" showErrorMessage="1" errorTitle="Error on numerical value" error="Value must be less or equal to 0.0" sqref="R22">
      <formula1>0</formula1>
    </dataValidation>
    <dataValidation type="decimal" operator="greaterThanOrEqual" allowBlank="1" showErrorMessage="1" errorTitle="Error on numerical value" error="Value must be greater or equal to 0.0" sqref="S22">
      <formula1>0</formula1>
    </dataValidation>
    <dataValidation type="decimal" operator="lessThanOrEqual" allowBlank="1" showErrorMessage="1" errorTitle="Error on numerical value" error="Value must be less or equal to 0.0" sqref="S22">
      <formula1>0</formula1>
    </dataValidation>
    <dataValidation type="whole" operator="greaterThanOrEqual" allowBlank="1" showErrorMessage="1" errorTitle="Error on numerical value" error="Value must be greater or equal to 0.0" sqref="M23">
      <formula1>0</formula1>
    </dataValidation>
    <dataValidation type="whole" operator="lessThanOrEqual" allowBlank="1" showErrorMessage="1" errorTitle="Error on numerical value" error="Value must be less or equal to 0.0" sqref="M23">
      <formula1>20</formula1>
    </dataValidation>
    <dataValidation type="list" allowBlank="1" sqref="N23">
      <formula1>"Yes,No"</formula1>
    </dataValidation>
    <dataValidation type="date" operator="greaterThanOrEqual" allowBlank="1" showErrorMessage="1" errorTitle="Error on date value" error="Date format is: YYYY-MM-dd HH:mm:ss" sqref="O23">
      <formula1>1</formula1>
    </dataValidation>
    <dataValidation type="date" operator="greaterThanOrEqual" allowBlank="1" showErrorMessage="1" errorTitle="Error on date value" error="Date format is: YYYY-MM-dd HH:mm:ss" sqref="P23">
      <formula1>1</formula1>
    </dataValidation>
    <dataValidation type="decimal" operator="greaterThanOrEqual" allowBlank="1" showErrorMessage="1" errorTitle="Error on numerical value" error="Value must be greater or equal to 0.0" sqref="Q23">
      <formula1>0</formula1>
    </dataValidation>
    <dataValidation type="decimal" operator="lessThanOrEqual" allowBlank="1" showErrorMessage="1" errorTitle="Error on numerical value" error="Value must be less or equal to 0.0" sqref="Q23">
      <formula1>0</formula1>
    </dataValidation>
    <dataValidation type="decimal" operator="greaterThanOrEqual" allowBlank="1" showErrorMessage="1" errorTitle="Error on numerical value" error="Value must be greater or equal to 0.0" sqref="R23">
      <formula1>0</formula1>
    </dataValidation>
    <dataValidation type="decimal" operator="lessThanOrEqual" allowBlank="1" showErrorMessage="1" errorTitle="Error on numerical value" error="Value must be less or equal to 0.0" sqref="R23">
      <formula1>0</formula1>
    </dataValidation>
    <dataValidation type="decimal" operator="greaterThanOrEqual" allowBlank="1" showErrorMessage="1" errorTitle="Error on numerical value" error="Value must be greater or equal to 0.0" sqref="S23">
      <formula1>0</formula1>
    </dataValidation>
    <dataValidation type="decimal" operator="lessThanOrEqual" allowBlank="1" showErrorMessage="1" errorTitle="Error on numerical value" error="Value must be less or equal to 0.0" sqref="S23">
      <formula1>0</formula1>
    </dataValidation>
    <dataValidation type="whole" operator="greaterThanOrEqual" allowBlank="1" showErrorMessage="1" errorTitle="Error on numerical value" error="Value must be greater or equal to 0.0" sqref="M24">
      <formula1>0</formula1>
    </dataValidation>
    <dataValidation type="whole" operator="lessThanOrEqual" allowBlank="1" showErrorMessage="1" errorTitle="Error on numerical value" error="Value must be less or equal to 0.0" sqref="M24">
      <formula1>20</formula1>
    </dataValidation>
    <dataValidation type="list" allowBlank="1" sqref="N24">
      <formula1>"Yes,No"</formula1>
    </dataValidation>
    <dataValidation type="date" operator="greaterThanOrEqual" allowBlank="1" showErrorMessage="1" errorTitle="Error on date value" error="Date format is: YYYY-MM-dd HH:mm:ss" sqref="O24">
      <formula1>1</formula1>
    </dataValidation>
    <dataValidation type="date" operator="greaterThanOrEqual" allowBlank="1" showErrorMessage="1" errorTitle="Error on date value" error="Date format is: YYYY-MM-dd HH:mm:ss" sqref="P24">
      <formula1>1</formula1>
    </dataValidation>
    <dataValidation type="decimal" operator="greaterThanOrEqual" allowBlank="1" showErrorMessage="1" errorTitle="Error on numerical value" error="Value must be greater or equal to 0.0" sqref="Q24">
      <formula1>0</formula1>
    </dataValidation>
    <dataValidation type="decimal" operator="lessThanOrEqual" allowBlank="1" showErrorMessage="1" errorTitle="Error on numerical value" error="Value must be less or equal to 0.0" sqref="Q24">
      <formula1>0</formula1>
    </dataValidation>
    <dataValidation type="decimal" operator="greaterThanOrEqual" allowBlank="1" showErrorMessage="1" errorTitle="Error on numerical value" error="Value must be greater or equal to 0.0" sqref="R24">
      <formula1>0</formula1>
    </dataValidation>
    <dataValidation type="decimal" operator="lessThanOrEqual" allowBlank="1" showErrorMessage="1" errorTitle="Error on numerical value" error="Value must be less or equal to 0.0" sqref="R24">
      <formula1>0</formula1>
    </dataValidation>
    <dataValidation type="decimal" operator="greaterThanOrEqual" allowBlank="1" showErrorMessage="1" errorTitle="Error on numerical value" error="Value must be greater or equal to 0.0" sqref="S24">
      <formula1>0</formula1>
    </dataValidation>
    <dataValidation type="decimal" operator="lessThanOrEqual" allowBlank="1" showErrorMessage="1" errorTitle="Error on numerical value" error="Value must be less or equal to 0.0" sqref="S24">
      <formula1>0</formula1>
    </dataValidation>
    <dataValidation type="whole" operator="greaterThanOrEqual" allowBlank="1" showErrorMessage="1" errorTitle="Error on numerical value" error="Value must be greater or equal to 0.0" sqref="M25">
      <formula1>0</formula1>
    </dataValidation>
    <dataValidation type="whole" operator="lessThanOrEqual" allowBlank="1" showErrorMessage="1" errorTitle="Error on numerical value" error="Value must be less or equal to 0.0" sqref="M25">
      <formula1>20</formula1>
    </dataValidation>
    <dataValidation type="list" allowBlank="1" sqref="N25">
      <formula1>"Yes,No"</formula1>
    </dataValidation>
    <dataValidation type="date" operator="greaterThanOrEqual" allowBlank="1" showErrorMessage="1" errorTitle="Error on date value" error="Date format is: YYYY-MM-dd HH:mm:ss" sqref="O25">
      <formula1>1</formula1>
    </dataValidation>
    <dataValidation type="date" operator="greaterThanOrEqual" allowBlank="1" showErrorMessage="1" errorTitle="Error on date value" error="Date format is: YYYY-MM-dd HH:mm:ss" sqref="P25">
      <formula1>1</formula1>
    </dataValidation>
    <dataValidation type="decimal" operator="greaterThanOrEqual" allowBlank="1" showErrorMessage="1" errorTitle="Error on numerical value" error="Value must be greater or equal to 0.0" sqref="Q25">
      <formula1>0</formula1>
    </dataValidation>
    <dataValidation type="decimal" operator="lessThanOrEqual" allowBlank="1" showErrorMessage="1" errorTitle="Error on numerical value" error="Value must be less or equal to 0.0" sqref="Q25">
      <formula1>0</formula1>
    </dataValidation>
    <dataValidation type="decimal" operator="greaterThanOrEqual" allowBlank="1" showErrorMessage="1" errorTitle="Error on numerical value" error="Value must be greater or equal to 0.0" sqref="R25">
      <formula1>0</formula1>
    </dataValidation>
    <dataValidation type="decimal" operator="lessThanOrEqual" allowBlank="1" showErrorMessage="1" errorTitle="Error on numerical value" error="Value must be less or equal to 0.0" sqref="R25">
      <formula1>0</formula1>
    </dataValidation>
    <dataValidation type="decimal" operator="greaterThanOrEqual" allowBlank="1" showErrorMessage="1" errorTitle="Error on numerical value" error="Value must be greater or equal to 0.0" sqref="S25">
      <formula1>0</formula1>
    </dataValidation>
    <dataValidation type="decimal" operator="lessThanOrEqual" allowBlank="1" showErrorMessage="1" errorTitle="Error on numerical value" error="Value must be less or equal to 0.0" sqref="S25">
      <formula1>0</formula1>
    </dataValidation>
    <dataValidation type="whole" operator="greaterThanOrEqual" allowBlank="1" showErrorMessage="1" errorTitle="Error on numerical value" error="Value must be greater or equal to 0.0" sqref="M26">
      <formula1>0</formula1>
    </dataValidation>
    <dataValidation type="whole" operator="lessThanOrEqual" allowBlank="1" showErrorMessage="1" errorTitle="Error on numerical value" error="Value must be less or equal to 0.0" sqref="M26">
      <formula1>20</formula1>
    </dataValidation>
    <dataValidation type="list" allowBlank="1" sqref="N26">
      <formula1>"Yes,No"</formula1>
    </dataValidation>
    <dataValidation type="date" operator="greaterThanOrEqual" allowBlank="1" showErrorMessage="1" errorTitle="Error on date value" error="Date format is: YYYY-MM-dd HH:mm:ss" sqref="O26">
      <formula1>1</formula1>
    </dataValidation>
    <dataValidation type="date" operator="greaterThanOrEqual" allowBlank="1" showErrorMessage="1" errorTitle="Error on date value" error="Date format is: YYYY-MM-dd HH:mm:ss" sqref="P26">
      <formula1>1</formula1>
    </dataValidation>
    <dataValidation type="decimal" operator="greaterThanOrEqual" allowBlank="1" showErrorMessage="1" errorTitle="Error on numerical value" error="Value must be greater or equal to 0.0" sqref="Q26">
      <formula1>0</formula1>
    </dataValidation>
    <dataValidation type="decimal" operator="lessThanOrEqual" allowBlank="1" showErrorMessage="1" errorTitle="Error on numerical value" error="Value must be less or equal to 0.0" sqref="Q26">
      <formula1>0</formula1>
    </dataValidation>
    <dataValidation type="decimal" operator="greaterThanOrEqual" allowBlank="1" showErrorMessage="1" errorTitle="Error on numerical value" error="Value must be greater or equal to 0.0" sqref="R26">
      <formula1>0</formula1>
    </dataValidation>
    <dataValidation type="decimal" operator="lessThanOrEqual" allowBlank="1" showErrorMessage="1" errorTitle="Error on numerical value" error="Value must be less or equal to 0.0" sqref="R26">
      <formula1>0</formula1>
    </dataValidation>
    <dataValidation type="decimal" operator="greaterThanOrEqual" allowBlank="1" showErrorMessage="1" errorTitle="Error on numerical value" error="Value must be greater or equal to 0.0" sqref="S26">
      <formula1>0</formula1>
    </dataValidation>
    <dataValidation type="decimal" operator="lessThanOrEqual" allowBlank="1" showErrorMessage="1" errorTitle="Error on numerical value" error="Value must be less or equal to 0.0" sqref="S26">
      <formula1>0</formula1>
    </dataValidation>
    <dataValidation type="whole" operator="greaterThanOrEqual" allowBlank="1" showErrorMessage="1" errorTitle="Error on numerical value" error="Value must be greater or equal to 0.0" sqref="M27">
      <formula1>0</formula1>
    </dataValidation>
    <dataValidation type="whole" operator="lessThanOrEqual" allowBlank="1" showErrorMessage="1" errorTitle="Error on numerical value" error="Value must be less or equal to 0.0" sqref="M27">
      <formula1>20</formula1>
    </dataValidation>
    <dataValidation type="list" allowBlank="1" sqref="N27">
      <formula1>"Yes,No"</formula1>
    </dataValidation>
    <dataValidation type="date" operator="greaterThanOrEqual" allowBlank="1" showErrorMessage="1" errorTitle="Error on date value" error="Date format is: YYYY-MM-dd HH:mm:ss" sqref="O27">
      <formula1>1</formula1>
    </dataValidation>
    <dataValidation type="date" operator="greaterThanOrEqual" allowBlank="1" showErrorMessage="1" errorTitle="Error on date value" error="Date format is: YYYY-MM-dd HH:mm:ss" sqref="P27">
      <formula1>1</formula1>
    </dataValidation>
    <dataValidation type="decimal" operator="greaterThanOrEqual" allowBlank="1" showErrorMessage="1" errorTitle="Error on numerical value" error="Value must be greater or equal to 0.0" sqref="Q27">
      <formula1>0</formula1>
    </dataValidation>
    <dataValidation type="decimal" operator="lessThanOrEqual" allowBlank="1" showErrorMessage="1" errorTitle="Error on numerical value" error="Value must be less or equal to 0.0" sqref="Q27">
      <formula1>0</formula1>
    </dataValidation>
    <dataValidation type="decimal" operator="greaterThanOrEqual" allowBlank="1" showErrorMessage="1" errorTitle="Error on numerical value" error="Value must be greater or equal to 0.0" sqref="R27">
      <formula1>0</formula1>
    </dataValidation>
    <dataValidation type="decimal" operator="lessThanOrEqual" allowBlank="1" showErrorMessage="1" errorTitle="Error on numerical value" error="Value must be less or equal to 0.0" sqref="R27">
      <formula1>0</formula1>
    </dataValidation>
    <dataValidation type="decimal" operator="greaterThanOrEqual" allowBlank="1" showErrorMessage="1" errorTitle="Error on numerical value" error="Value must be greater or equal to 0.0" sqref="S27">
      <formula1>0</formula1>
    </dataValidation>
    <dataValidation type="decimal" operator="lessThanOrEqual" allowBlank="1" showErrorMessage="1" errorTitle="Error on numerical value" error="Value must be less or equal to 0.0" sqref="S27">
      <formula1>0</formula1>
    </dataValidation>
    <dataValidation type="whole" operator="greaterThanOrEqual" allowBlank="1" showErrorMessage="1" errorTitle="Error on numerical value" error="Value must be greater or equal to 0.0" sqref="M28">
      <formula1>0</formula1>
    </dataValidation>
    <dataValidation type="whole" operator="lessThanOrEqual" allowBlank="1" showErrorMessage="1" errorTitle="Error on numerical value" error="Value must be less or equal to 0.0" sqref="M28">
      <formula1>20</formula1>
    </dataValidation>
    <dataValidation type="list" allowBlank="1" sqref="N28">
      <formula1>"Yes,No"</formula1>
    </dataValidation>
    <dataValidation type="date" operator="greaterThanOrEqual" allowBlank="1" showErrorMessage="1" errorTitle="Error on date value" error="Date format is: YYYY-MM-dd HH:mm:ss" sqref="O28">
      <formula1>1</formula1>
    </dataValidation>
    <dataValidation type="date" operator="greaterThanOrEqual" allowBlank="1" showErrorMessage="1" errorTitle="Error on date value" error="Date format is: YYYY-MM-dd HH:mm:ss" sqref="P28">
      <formula1>1</formula1>
    </dataValidation>
    <dataValidation type="decimal" operator="greaterThanOrEqual" allowBlank="1" showErrorMessage="1" errorTitle="Error on numerical value" error="Value must be greater or equal to 0.0" sqref="Q28">
      <formula1>0</formula1>
    </dataValidation>
    <dataValidation type="decimal" operator="lessThanOrEqual" allowBlank="1" showErrorMessage="1" errorTitle="Error on numerical value" error="Value must be less or equal to 0.0" sqref="Q28">
      <formula1>0</formula1>
    </dataValidation>
    <dataValidation type="decimal" operator="greaterThanOrEqual" allowBlank="1" showErrorMessage="1" errorTitle="Error on numerical value" error="Value must be greater or equal to 0.0" sqref="R28">
      <formula1>0</formula1>
    </dataValidation>
    <dataValidation type="decimal" operator="lessThanOrEqual" allowBlank="1" showErrorMessage="1" errorTitle="Error on numerical value" error="Value must be less or equal to 0.0" sqref="R28">
      <formula1>0</formula1>
    </dataValidation>
    <dataValidation type="decimal" operator="greaterThanOrEqual" allowBlank="1" showErrorMessage="1" errorTitle="Error on numerical value" error="Value must be greater or equal to 0.0" sqref="S28">
      <formula1>0</formula1>
    </dataValidation>
    <dataValidation type="decimal" operator="lessThanOrEqual" allowBlank="1" showErrorMessage="1" errorTitle="Error on numerical value" error="Value must be less or equal to 0.0" sqref="S28">
      <formula1>0</formula1>
    </dataValidation>
    <dataValidation type="whole" operator="greaterThanOrEqual" allowBlank="1" showErrorMessage="1" errorTitle="Error on numerical value" error="Value must be greater or equal to 0.0" sqref="M29">
      <formula1>0</formula1>
    </dataValidation>
    <dataValidation type="whole" operator="lessThanOrEqual" allowBlank="1" showErrorMessage="1" errorTitle="Error on numerical value" error="Value must be less or equal to 0.0" sqref="M29">
      <formula1>20</formula1>
    </dataValidation>
    <dataValidation type="list" allowBlank="1" sqref="N29">
      <formula1>"Yes,No"</formula1>
    </dataValidation>
    <dataValidation type="date" operator="greaterThanOrEqual" allowBlank="1" showErrorMessage="1" errorTitle="Error on date value" error="Date format is: YYYY-MM-dd HH:mm:ss" sqref="O29">
      <formula1>1</formula1>
    </dataValidation>
    <dataValidation type="date" operator="greaterThanOrEqual" allowBlank="1" showErrorMessage="1" errorTitle="Error on date value" error="Date format is: YYYY-MM-dd HH:mm:ss" sqref="P29">
      <formula1>1</formula1>
    </dataValidation>
    <dataValidation type="decimal" operator="greaterThanOrEqual" allowBlank="1" showErrorMessage="1" errorTitle="Error on numerical value" error="Value must be greater or equal to 0.0" sqref="Q29">
      <formula1>0</formula1>
    </dataValidation>
    <dataValidation type="decimal" operator="lessThanOrEqual" allowBlank="1" showErrorMessage="1" errorTitle="Error on numerical value" error="Value must be less or equal to 0.0" sqref="Q29">
      <formula1>0</formula1>
    </dataValidation>
    <dataValidation type="decimal" operator="greaterThanOrEqual" allowBlank="1" showErrorMessage="1" errorTitle="Error on numerical value" error="Value must be greater or equal to 0.0" sqref="R29">
      <formula1>0</formula1>
    </dataValidation>
    <dataValidation type="decimal" operator="lessThanOrEqual" allowBlank="1" showErrorMessage="1" errorTitle="Error on numerical value" error="Value must be less or equal to 0.0" sqref="R29">
      <formula1>0</formula1>
    </dataValidation>
    <dataValidation type="decimal" operator="greaterThanOrEqual" allowBlank="1" showErrorMessage="1" errorTitle="Error on numerical value" error="Value must be greater or equal to 0.0" sqref="S29">
      <formula1>0</formula1>
    </dataValidation>
    <dataValidation type="decimal" operator="lessThanOrEqual" allowBlank="1" showErrorMessage="1" errorTitle="Error on numerical value" error="Value must be less or equal to 0.0" sqref="S29">
      <formula1>0</formula1>
    </dataValidation>
    <dataValidation type="whole" operator="greaterThanOrEqual" allowBlank="1" showErrorMessage="1" errorTitle="Error on numerical value" error="Value must be greater or equal to 0.0" sqref="M30">
      <formula1>0</formula1>
    </dataValidation>
    <dataValidation type="whole" operator="lessThanOrEqual" allowBlank="1" showErrorMessage="1" errorTitle="Error on numerical value" error="Value must be less or equal to 0.0" sqref="M30">
      <formula1>20</formula1>
    </dataValidation>
    <dataValidation type="list" allowBlank="1" sqref="N30">
      <formula1>"Yes,No"</formula1>
    </dataValidation>
    <dataValidation type="date" operator="greaterThanOrEqual" allowBlank="1" showErrorMessage="1" errorTitle="Error on date value" error="Date format is: YYYY-MM-dd HH:mm:ss" sqref="O30">
      <formula1>1</formula1>
    </dataValidation>
    <dataValidation type="date" operator="greaterThanOrEqual" allowBlank="1" showErrorMessage="1" errorTitle="Error on date value" error="Date format is: YYYY-MM-dd HH:mm:ss" sqref="P30">
      <formula1>1</formula1>
    </dataValidation>
    <dataValidation type="decimal" operator="greaterThanOrEqual" allowBlank="1" showErrorMessage="1" errorTitle="Error on numerical value" error="Value must be greater or equal to 0.0" sqref="Q30">
      <formula1>0</formula1>
    </dataValidation>
    <dataValidation type="decimal" operator="lessThanOrEqual" allowBlank="1" showErrorMessage="1" errorTitle="Error on numerical value" error="Value must be less or equal to 0.0" sqref="Q30">
      <formula1>0</formula1>
    </dataValidation>
    <dataValidation type="decimal" operator="greaterThanOrEqual" allowBlank="1" showErrorMessage="1" errorTitle="Error on numerical value" error="Value must be greater or equal to 0.0" sqref="R30">
      <formula1>0</formula1>
    </dataValidation>
    <dataValidation type="decimal" operator="lessThanOrEqual" allowBlank="1" showErrorMessage="1" errorTitle="Error on numerical value" error="Value must be less or equal to 0.0" sqref="R30">
      <formula1>0</formula1>
    </dataValidation>
    <dataValidation type="decimal" operator="greaterThanOrEqual" allowBlank="1" showErrorMessage="1" errorTitle="Error on numerical value" error="Value must be greater or equal to 0.0" sqref="S30">
      <formula1>0</formula1>
    </dataValidation>
    <dataValidation type="decimal" operator="lessThanOrEqual" allowBlank="1" showErrorMessage="1" errorTitle="Error on numerical value" error="Value must be less or equal to 0.0" sqref="S30">
      <formula1>0</formula1>
    </dataValidation>
    <dataValidation type="whole" operator="greaterThanOrEqual" allowBlank="1" showErrorMessage="1" errorTitle="Error on numerical value" error="Value must be greater or equal to 0.0" sqref="M31">
      <formula1>0</formula1>
    </dataValidation>
    <dataValidation type="whole" operator="lessThanOrEqual" allowBlank="1" showErrorMessage="1" errorTitle="Error on numerical value" error="Value must be less or equal to 0.0" sqref="M31">
      <formula1>20</formula1>
    </dataValidation>
    <dataValidation type="list" allowBlank="1" sqref="N31">
      <formula1>"Yes,No"</formula1>
    </dataValidation>
    <dataValidation type="date" operator="greaterThanOrEqual" allowBlank="1" showErrorMessage="1" errorTitle="Error on date value" error="Date format is: YYYY-MM-dd HH:mm:ss" sqref="O31">
      <formula1>1</formula1>
    </dataValidation>
    <dataValidation type="date" operator="greaterThanOrEqual" allowBlank="1" showErrorMessage="1" errorTitle="Error on date value" error="Date format is: YYYY-MM-dd HH:mm:ss" sqref="P31">
      <formula1>1</formula1>
    </dataValidation>
    <dataValidation type="decimal" operator="greaterThanOrEqual" allowBlank="1" showErrorMessage="1" errorTitle="Error on numerical value" error="Value must be greater or equal to 0.0" sqref="Q31">
      <formula1>0</formula1>
    </dataValidation>
    <dataValidation type="decimal" operator="lessThanOrEqual" allowBlank="1" showErrorMessage="1" errorTitle="Error on numerical value" error="Value must be less or equal to 0.0" sqref="Q31">
      <formula1>0</formula1>
    </dataValidation>
    <dataValidation type="decimal" operator="greaterThanOrEqual" allowBlank="1" showErrorMessage="1" errorTitle="Error on numerical value" error="Value must be greater or equal to 0.0" sqref="R31">
      <formula1>0</formula1>
    </dataValidation>
    <dataValidation type="decimal" operator="lessThanOrEqual" allowBlank="1" showErrorMessage="1" errorTitle="Error on numerical value" error="Value must be less or equal to 0.0" sqref="R31">
      <formula1>0</formula1>
    </dataValidation>
    <dataValidation type="decimal" operator="greaterThanOrEqual" allowBlank="1" showErrorMessage="1" errorTitle="Error on numerical value" error="Value must be greater or equal to 0.0" sqref="S31">
      <formula1>0</formula1>
    </dataValidation>
    <dataValidation type="decimal" operator="lessThanOrEqual" allowBlank="1" showErrorMessage="1" errorTitle="Error on numerical value" error="Value must be less or equal to 0.0" sqref="S31">
      <formula1>0</formula1>
    </dataValidation>
    <dataValidation type="whole" operator="greaterThanOrEqual" allowBlank="1" showErrorMessage="1" errorTitle="Error on numerical value" error="Value must be greater or equal to 0.0" sqref="M32">
      <formula1>0</formula1>
    </dataValidation>
    <dataValidation type="whole" operator="lessThanOrEqual" allowBlank="1" showErrorMessage="1" errorTitle="Error on numerical value" error="Value must be less or equal to 0.0" sqref="M32">
      <formula1>20</formula1>
    </dataValidation>
    <dataValidation type="list" allowBlank="1" sqref="N32">
      <formula1>"Yes,No"</formula1>
    </dataValidation>
    <dataValidation type="date" operator="greaterThanOrEqual" allowBlank="1" showErrorMessage="1" errorTitle="Error on date value" error="Date format is: YYYY-MM-dd HH:mm:ss" sqref="O32">
      <formula1>1</formula1>
    </dataValidation>
    <dataValidation type="date" operator="greaterThanOrEqual" allowBlank="1" showErrorMessage="1" errorTitle="Error on date value" error="Date format is: YYYY-MM-dd HH:mm:ss" sqref="P32">
      <formula1>1</formula1>
    </dataValidation>
    <dataValidation type="decimal" operator="greaterThanOrEqual" allowBlank="1" showErrorMessage="1" errorTitle="Error on numerical value" error="Value must be greater or equal to 0.0" sqref="Q32">
      <formula1>0</formula1>
    </dataValidation>
    <dataValidation type="decimal" operator="lessThanOrEqual" allowBlank="1" showErrorMessage="1" errorTitle="Error on numerical value" error="Value must be less or equal to 0.0" sqref="Q32">
      <formula1>0</formula1>
    </dataValidation>
    <dataValidation type="decimal" operator="greaterThanOrEqual" allowBlank="1" showErrorMessage="1" errorTitle="Error on numerical value" error="Value must be greater or equal to 0.0" sqref="R32">
      <formula1>0</formula1>
    </dataValidation>
    <dataValidation type="decimal" operator="lessThanOrEqual" allowBlank="1" showErrorMessage="1" errorTitle="Error on numerical value" error="Value must be less or equal to 0.0" sqref="R32">
      <formula1>0</formula1>
    </dataValidation>
    <dataValidation type="decimal" operator="greaterThanOrEqual" allowBlank="1" showErrorMessage="1" errorTitle="Error on numerical value" error="Value must be greater or equal to 0.0" sqref="S32">
      <formula1>0</formula1>
    </dataValidation>
    <dataValidation type="decimal" operator="lessThanOrEqual" allowBlank="1" showErrorMessage="1" errorTitle="Error on numerical value" error="Value must be less or equal to 0.0" sqref="S32">
      <formula1>0</formula1>
    </dataValidation>
    <dataValidation type="whole" operator="greaterThanOrEqual" allowBlank="1" showErrorMessage="1" errorTitle="Error on numerical value" error="Value must be greater or equal to 0.0" sqref="M33">
      <formula1>0</formula1>
    </dataValidation>
    <dataValidation type="whole" operator="lessThanOrEqual" allowBlank="1" showErrorMessage="1" errorTitle="Error on numerical value" error="Value must be less or equal to 0.0" sqref="M33">
      <formula1>20</formula1>
    </dataValidation>
    <dataValidation type="list" allowBlank="1" sqref="N33">
      <formula1>"Yes,No"</formula1>
    </dataValidation>
    <dataValidation type="date" operator="greaterThanOrEqual" allowBlank="1" showErrorMessage="1" errorTitle="Error on date value" error="Date format is: YYYY-MM-dd HH:mm:ss" sqref="O33">
      <formula1>1</formula1>
    </dataValidation>
    <dataValidation type="date" operator="greaterThanOrEqual" allowBlank="1" showErrorMessage="1" errorTitle="Error on date value" error="Date format is: YYYY-MM-dd HH:mm:ss" sqref="P33">
      <formula1>1</formula1>
    </dataValidation>
    <dataValidation type="decimal" operator="greaterThanOrEqual" allowBlank="1" showErrorMessage="1" errorTitle="Error on numerical value" error="Value must be greater or equal to 0.0" sqref="Q33">
      <formula1>0</formula1>
    </dataValidation>
    <dataValidation type="decimal" operator="lessThanOrEqual" allowBlank="1" showErrorMessage="1" errorTitle="Error on numerical value" error="Value must be less or equal to 0.0" sqref="Q33">
      <formula1>0</formula1>
    </dataValidation>
    <dataValidation type="decimal" operator="greaterThanOrEqual" allowBlank="1" showErrorMessage="1" errorTitle="Error on numerical value" error="Value must be greater or equal to 0.0" sqref="R33">
      <formula1>0</formula1>
    </dataValidation>
    <dataValidation type="decimal" operator="lessThanOrEqual" allowBlank="1" showErrorMessage="1" errorTitle="Error on numerical value" error="Value must be less or equal to 0.0" sqref="R33">
      <formula1>0</formula1>
    </dataValidation>
    <dataValidation type="decimal" operator="greaterThanOrEqual" allowBlank="1" showErrorMessage="1" errorTitle="Error on numerical value" error="Value must be greater or equal to 0.0" sqref="S33">
      <formula1>0</formula1>
    </dataValidation>
    <dataValidation type="decimal" operator="lessThanOrEqual" allowBlank="1" showErrorMessage="1" errorTitle="Error on numerical value" error="Value must be less or equal to 0.0" sqref="S33">
      <formula1>0</formula1>
    </dataValidation>
    <dataValidation type="whole" operator="greaterThanOrEqual" allowBlank="1" showErrorMessage="1" errorTitle="Error on numerical value" error="Value must be greater or equal to 0.0" sqref="M34">
      <formula1>0</formula1>
    </dataValidation>
    <dataValidation type="whole" operator="lessThanOrEqual" allowBlank="1" showErrorMessage="1" errorTitle="Error on numerical value" error="Value must be less or equal to 0.0" sqref="M34">
      <formula1>20</formula1>
    </dataValidation>
    <dataValidation type="list" allowBlank="1" sqref="N34">
      <formula1>"Yes,No"</formula1>
    </dataValidation>
    <dataValidation type="date" operator="greaterThanOrEqual" allowBlank="1" showErrorMessage="1" errorTitle="Error on date value" error="Date format is: YYYY-MM-dd HH:mm:ss" sqref="O34">
      <formula1>1</formula1>
    </dataValidation>
    <dataValidation type="date" operator="greaterThanOrEqual" allowBlank="1" showErrorMessage="1" errorTitle="Error on date value" error="Date format is: YYYY-MM-dd HH:mm:ss" sqref="P34">
      <formula1>1</formula1>
    </dataValidation>
    <dataValidation type="decimal" operator="greaterThanOrEqual" allowBlank="1" showErrorMessage="1" errorTitle="Error on numerical value" error="Value must be greater or equal to 0.0" sqref="Q34">
      <formula1>0</formula1>
    </dataValidation>
    <dataValidation type="decimal" operator="lessThanOrEqual" allowBlank="1" showErrorMessage="1" errorTitle="Error on numerical value" error="Value must be less or equal to 0.0" sqref="Q34">
      <formula1>0</formula1>
    </dataValidation>
    <dataValidation type="decimal" operator="greaterThanOrEqual" allowBlank="1" showErrorMessage="1" errorTitle="Error on numerical value" error="Value must be greater or equal to 0.0" sqref="R34">
      <formula1>0</formula1>
    </dataValidation>
    <dataValidation type="decimal" operator="lessThanOrEqual" allowBlank="1" showErrorMessage="1" errorTitle="Error on numerical value" error="Value must be less or equal to 0.0" sqref="R34">
      <formula1>0</formula1>
    </dataValidation>
    <dataValidation type="decimal" operator="greaterThanOrEqual" allowBlank="1" showErrorMessage="1" errorTitle="Error on numerical value" error="Value must be greater or equal to 0.0" sqref="S34">
      <formula1>0</formula1>
    </dataValidation>
    <dataValidation type="decimal" operator="lessThanOrEqual" allowBlank="1" showErrorMessage="1" errorTitle="Error on numerical value" error="Value must be less or equal to 0.0" sqref="S34">
      <formula1>0</formula1>
    </dataValidation>
    <dataValidation type="whole" operator="greaterThanOrEqual" allowBlank="1" showErrorMessage="1" errorTitle="Error on numerical value" error="Value must be greater or equal to 0.0" sqref="M35">
      <formula1>0</formula1>
    </dataValidation>
    <dataValidation type="whole" operator="lessThanOrEqual" allowBlank="1" showErrorMessage="1" errorTitle="Error on numerical value" error="Value must be less or equal to 0.0" sqref="M35">
      <formula1>20</formula1>
    </dataValidation>
    <dataValidation type="list" allowBlank="1" sqref="N35">
      <formula1>"Yes,No"</formula1>
    </dataValidation>
    <dataValidation type="date" operator="greaterThanOrEqual" allowBlank="1" showErrorMessage="1" errorTitle="Error on date value" error="Date format is: YYYY-MM-dd HH:mm:ss" sqref="O35">
      <formula1>1</formula1>
    </dataValidation>
    <dataValidation type="date" operator="greaterThanOrEqual" allowBlank="1" showErrorMessage="1" errorTitle="Error on date value" error="Date format is: YYYY-MM-dd HH:mm:ss" sqref="P35">
      <formula1>1</formula1>
    </dataValidation>
    <dataValidation type="decimal" operator="greaterThanOrEqual" allowBlank="1" showErrorMessage="1" errorTitle="Error on numerical value" error="Value must be greater or equal to 0.0" sqref="Q35">
      <formula1>0</formula1>
    </dataValidation>
    <dataValidation type="decimal" operator="lessThanOrEqual" allowBlank="1" showErrorMessage="1" errorTitle="Error on numerical value" error="Value must be less or equal to 0.0" sqref="Q35">
      <formula1>0</formula1>
    </dataValidation>
    <dataValidation type="decimal" operator="greaterThanOrEqual" allowBlank="1" showErrorMessage="1" errorTitle="Error on numerical value" error="Value must be greater or equal to 0.0" sqref="R35">
      <formula1>0</formula1>
    </dataValidation>
    <dataValidation type="decimal" operator="lessThanOrEqual" allowBlank="1" showErrorMessage="1" errorTitle="Error on numerical value" error="Value must be less or equal to 0.0" sqref="R35">
      <formula1>0</formula1>
    </dataValidation>
    <dataValidation type="decimal" operator="greaterThanOrEqual" allowBlank="1" showErrorMessage="1" errorTitle="Error on numerical value" error="Value must be greater or equal to 0.0" sqref="S35">
      <formula1>0</formula1>
    </dataValidation>
    <dataValidation type="decimal" operator="lessThanOrEqual" allowBlank="1" showErrorMessage="1" errorTitle="Error on numerical value" error="Value must be less or equal to 0.0" sqref="S35">
      <formula1>0</formula1>
    </dataValidation>
    <dataValidation type="whole" operator="greaterThanOrEqual" allowBlank="1" showErrorMessage="1" errorTitle="Error on numerical value" error="Value must be greater or equal to 0.0" sqref="M36">
      <formula1>0</formula1>
    </dataValidation>
    <dataValidation type="whole" operator="lessThanOrEqual" allowBlank="1" showErrorMessage="1" errorTitle="Error on numerical value" error="Value must be less or equal to 0.0" sqref="M36">
      <formula1>20</formula1>
    </dataValidation>
    <dataValidation type="list" allowBlank="1" sqref="N36">
      <formula1>"Yes,No"</formula1>
    </dataValidation>
    <dataValidation type="date" operator="greaterThanOrEqual" allowBlank="1" showErrorMessage="1" errorTitle="Error on date value" error="Date format is: YYYY-MM-dd HH:mm:ss" sqref="O36">
      <formula1>1</formula1>
    </dataValidation>
    <dataValidation type="date" operator="greaterThanOrEqual" allowBlank="1" showErrorMessage="1" errorTitle="Error on date value" error="Date format is: YYYY-MM-dd HH:mm:ss" sqref="P36">
      <formula1>1</formula1>
    </dataValidation>
    <dataValidation type="decimal" operator="greaterThanOrEqual" allowBlank="1" showErrorMessage="1" errorTitle="Error on numerical value" error="Value must be greater or equal to 0.0" sqref="Q36">
      <formula1>0</formula1>
    </dataValidation>
    <dataValidation type="decimal" operator="lessThanOrEqual" allowBlank="1" showErrorMessage="1" errorTitle="Error on numerical value" error="Value must be less or equal to 0.0" sqref="Q36">
      <formula1>0</formula1>
    </dataValidation>
    <dataValidation type="decimal" operator="greaterThanOrEqual" allowBlank="1" showErrorMessage="1" errorTitle="Error on numerical value" error="Value must be greater or equal to 0.0" sqref="R36">
      <formula1>0</formula1>
    </dataValidation>
    <dataValidation type="decimal" operator="lessThanOrEqual" allowBlank="1" showErrorMessage="1" errorTitle="Error on numerical value" error="Value must be less or equal to 0.0" sqref="R36">
      <formula1>0</formula1>
    </dataValidation>
    <dataValidation type="decimal" operator="greaterThanOrEqual" allowBlank="1" showErrorMessage="1" errorTitle="Error on numerical value" error="Value must be greater or equal to 0.0" sqref="S36">
      <formula1>0</formula1>
    </dataValidation>
    <dataValidation type="decimal" operator="lessThanOrEqual" allowBlank="1" showErrorMessage="1" errorTitle="Error on numerical value" error="Value must be less or equal to 0.0" sqref="S36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3.7109375" customWidth="1"/>
    <col min="2" max="2" width="14.42578125" customWidth="1"/>
    <col min="3" max="3" width="15.5703125" customWidth="1"/>
    <col min="4" max="4" width="16.140625" customWidth="1"/>
    <col min="5" max="5" width="13.5703125" customWidth="1"/>
  </cols>
  <sheetData>
    <row r="1" spans="1:5" x14ac:dyDescent="0.25">
      <c r="A1" s="5970" t="s">
        <v>0</v>
      </c>
      <c r="B1" s="8654" t="s">
        <v>1</v>
      </c>
      <c r="C1" s="8654" t="s">
        <v>2</v>
      </c>
      <c r="D1" s="8654" t="s">
        <v>2</v>
      </c>
      <c r="E1" s="5970" t="s">
        <v>101</v>
      </c>
    </row>
    <row r="2" spans="1:5" x14ac:dyDescent="0.25">
      <c r="A2" s="5971" t="s">
        <v>5</v>
      </c>
      <c r="B2" s="5971" t="s">
        <v>6</v>
      </c>
      <c r="C2" s="5971" t="s">
        <v>7</v>
      </c>
      <c r="D2" s="5971" t="s">
        <v>8</v>
      </c>
      <c r="E2" s="5971" t="s">
        <v>102</v>
      </c>
    </row>
    <row r="3" spans="1:5" x14ac:dyDescent="0.25">
      <c r="A3" s="5972" t="s">
        <v>103</v>
      </c>
      <c r="B3" s="5973" t="s">
        <v>104</v>
      </c>
      <c r="C3" s="5974" t="s">
        <v>2</v>
      </c>
      <c r="D3" s="5975" t="s">
        <v>2</v>
      </c>
      <c r="E3" s="5976"/>
    </row>
    <row r="4" spans="1:5" x14ac:dyDescent="0.25">
      <c r="A4" s="5977" t="str">
        <f>IF(COUNTIF(B4:Z4, "*") &gt; 0,"node_excel_1044c281-5a57-467b-b5e1-25566d088a68", "")</f>
        <v/>
      </c>
      <c r="B4" s="5978"/>
      <c r="C4" s="5979"/>
      <c r="D4" s="5980"/>
      <c r="E4" s="5981"/>
    </row>
    <row r="5" spans="1:5" x14ac:dyDescent="0.25">
      <c r="A5" s="5982" t="str">
        <f>IF(COUNTIF(B5:Z5, "*") &gt; 0,"node_excel_ef82e2d7-e42e-4935-aad5-2e5c7645c0ea", "")</f>
        <v/>
      </c>
      <c r="B5" s="5983"/>
      <c r="C5" s="5984"/>
      <c r="D5" s="5985"/>
      <c r="E5" s="5986"/>
    </row>
    <row r="6" spans="1:5" x14ac:dyDescent="0.25">
      <c r="A6" s="5987" t="str">
        <f>IF(COUNTIF(B6:Z6, "*") &gt; 0,"node_excel_18de8d32-59ba-4c9a-b151-852fba7217a8", "")</f>
        <v/>
      </c>
      <c r="B6" s="5988"/>
      <c r="C6" s="5989"/>
      <c r="D6" s="5990"/>
      <c r="E6" s="5991"/>
    </row>
    <row r="7" spans="1:5" x14ac:dyDescent="0.25">
      <c r="A7" s="5992" t="str">
        <f>IF(COUNTIF(B7:Z7, "*") &gt; 0,"node_excel_07c53f57-6692-4e5d-9bf9-22b3f1c2f338", "")</f>
        <v/>
      </c>
      <c r="B7" s="5993"/>
      <c r="C7" s="5994"/>
      <c r="D7" s="5995"/>
      <c r="E7" s="5996"/>
    </row>
    <row r="8" spans="1:5" x14ac:dyDescent="0.25">
      <c r="A8" s="5997" t="str">
        <f>IF(COUNTIF(B8:Z8, "*") &gt; 0,"node_excel_67b7e384-3f28-4a2e-95af-1951c6e2fecb", "")</f>
        <v/>
      </c>
      <c r="B8" s="5998"/>
      <c r="C8" s="5999"/>
      <c r="D8" s="6000"/>
      <c r="E8" s="6001"/>
    </row>
    <row r="9" spans="1:5" x14ac:dyDescent="0.25">
      <c r="A9" s="6002" t="str">
        <f>IF(COUNTIF(B9:Z9, "*") &gt; 0,"node_excel_848e554a-72cb-4969-ac15-3f7ef9413719", "")</f>
        <v/>
      </c>
      <c r="B9" s="6003"/>
      <c r="C9" s="6004"/>
      <c r="D9" s="6005"/>
      <c r="E9" s="6006"/>
    </row>
    <row r="10" spans="1:5" x14ac:dyDescent="0.25">
      <c r="A10" s="6007" t="str">
        <f>IF(COUNTIF(B10:Z10, "*") &gt; 0,"node_excel_a7b69327-7449-45d7-8c69-91290865ab88", "")</f>
        <v/>
      </c>
      <c r="B10" s="6008"/>
      <c r="C10" s="6009"/>
      <c r="D10" s="6010"/>
      <c r="E10" s="6011"/>
    </row>
    <row r="11" spans="1:5" x14ac:dyDescent="0.25">
      <c r="A11" s="6012" t="str">
        <f>IF(COUNTIF(B11:Z11, "*") &gt; 0,"node_excel_78278ee1-9304-4b1b-9f19-0c99af13a638", "")</f>
        <v/>
      </c>
      <c r="B11" s="6013"/>
      <c r="C11" s="6014"/>
      <c r="D11" s="6015"/>
      <c r="E11" s="6016"/>
    </row>
    <row r="12" spans="1:5" x14ac:dyDescent="0.25">
      <c r="A12" s="6017" t="str">
        <f>IF(COUNTIF(B12:Z12, "*") &gt; 0,"node_excel_5fedf6f9-1cc7-48c7-93ca-04ec1186aba4", "")</f>
        <v/>
      </c>
      <c r="B12" s="6018"/>
      <c r="C12" s="6019"/>
      <c r="D12" s="6020"/>
      <c r="E12" s="6021"/>
    </row>
    <row r="13" spans="1:5" x14ac:dyDescent="0.25">
      <c r="A13" s="6022" t="str">
        <f>IF(COUNTIF(B13:Z13, "*") &gt; 0,"node_excel_cf4afa91-c5b6-4e4e-ab44-b0b4c552ae35", "")</f>
        <v/>
      </c>
      <c r="B13" s="6023"/>
      <c r="C13" s="6024"/>
      <c r="D13" s="6025"/>
      <c r="E13" s="6026"/>
    </row>
    <row r="14" spans="1:5" x14ac:dyDescent="0.25">
      <c r="A14" s="6027" t="str">
        <f>IF(COUNTIF(B14:Z14, "*") &gt; 0,"node_excel_8b013e9c-c9a2-4867-9f9b-28f8ae4223e1", "")</f>
        <v/>
      </c>
      <c r="B14" s="6028"/>
      <c r="C14" s="6029"/>
      <c r="D14" s="6030"/>
      <c r="E14" s="6031"/>
    </row>
    <row r="15" spans="1:5" x14ac:dyDescent="0.25">
      <c r="A15" s="6032" t="str">
        <f>IF(COUNTIF(B15:Z15, "*") &gt; 0,"node_excel_9f8e5764-978b-44d6-9e03-4c2f5113f2d9", "")</f>
        <v/>
      </c>
      <c r="B15" s="6033"/>
      <c r="C15" s="6034"/>
      <c r="D15" s="6035"/>
      <c r="E15" s="6036"/>
    </row>
    <row r="16" spans="1:5" x14ac:dyDescent="0.25">
      <c r="A16" s="6037" t="str">
        <f>IF(COUNTIF(B16:Z16, "*") &gt; 0,"node_excel_21de11fd-6ded-4976-9051-09a8865f0da6", "")</f>
        <v/>
      </c>
      <c r="B16" s="6038"/>
      <c r="C16" s="6039"/>
      <c r="D16" s="6040"/>
      <c r="E16" s="6041"/>
    </row>
    <row r="17" spans="1:5" x14ac:dyDescent="0.25">
      <c r="A17" s="6042" t="str">
        <f>IF(COUNTIF(B17:Z17, "*") &gt; 0,"node_excel_213f4d7d-72d6-4858-abe5-a3ce3de9f2b8", "")</f>
        <v/>
      </c>
      <c r="B17" s="6043"/>
      <c r="C17" s="6044"/>
      <c r="D17" s="6045"/>
      <c r="E17" s="6046"/>
    </row>
    <row r="18" spans="1:5" x14ac:dyDescent="0.25">
      <c r="A18" s="6047" t="str">
        <f>IF(COUNTIF(B18:Z18, "*") &gt; 0,"node_excel_25f7199d-cb58-49b2-83da-0febc8436738", "")</f>
        <v/>
      </c>
      <c r="B18" s="6048"/>
      <c r="C18" s="6049"/>
      <c r="D18" s="6050"/>
      <c r="E18" s="6051"/>
    </row>
    <row r="19" spans="1:5" x14ac:dyDescent="0.25">
      <c r="A19" s="6052" t="str">
        <f>IF(COUNTIF(B19:Z19, "*") &gt; 0,"node_excel_7b6b2abe-74b6-4401-a1be-9359b32081ad", "")</f>
        <v/>
      </c>
      <c r="B19" s="6053"/>
      <c r="C19" s="6054"/>
      <c r="D19" s="6055"/>
      <c r="E19" s="6056"/>
    </row>
    <row r="20" spans="1:5" x14ac:dyDescent="0.25">
      <c r="A20" s="6057" t="str">
        <f>IF(COUNTIF(B20:Z20, "*") &gt; 0,"node_excel_9cdd9854-ac8a-46c7-922d-73cfe538f8f8", "")</f>
        <v/>
      </c>
      <c r="B20" s="6058"/>
      <c r="C20" s="6059"/>
      <c r="D20" s="6060"/>
      <c r="E20" s="6061"/>
    </row>
    <row r="21" spans="1:5" x14ac:dyDescent="0.25">
      <c r="A21" s="6062" t="str">
        <f>IF(COUNTIF(B21:Z21, "*") &gt; 0,"node_excel_e32a6f77-1320-44d6-a10f-a763a41c2d79", "")</f>
        <v/>
      </c>
      <c r="B21" s="6063"/>
      <c r="C21" s="6064"/>
      <c r="D21" s="6065"/>
      <c r="E21" s="6066"/>
    </row>
    <row r="22" spans="1:5" x14ac:dyDescent="0.25">
      <c r="A22" s="6067" t="str">
        <f>IF(COUNTIF(B22:Z22, "*") &gt; 0,"node_excel_45257c0d-1ebe-4e36-adcc-0f780e99908e", "")</f>
        <v/>
      </c>
      <c r="B22" s="6068"/>
      <c r="C22" s="6069"/>
      <c r="D22" s="6070"/>
      <c r="E22" s="6071"/>
    </row>
    <row r="23" spans="1:5" x14ac:dyDescent="0.25">
      <c r="A23" s="6072" t="str">
        <f>IF(COUNTIF(B23:Z23, "*") &gt; 0,"node_excel_d1af14a8-9808-40f9-b46d-37926c6d9ab2", "")</f>
        <v/>
      </c>
      <c r="B23" s="6073"/>
      <c r="C23" s="6074"/>
      <c r="D23" s="6075"/>
      <c r="E23" s="6076"/>
    </row>
    <row r="24" spans="1:5" x14ac:dyDescent="0.25">
      <c r="A24" s="6077" t="str">
        <f>IF(COUNTIF(B24:Z24, "*") &gt; 0,"node_excel_e89e2f6c-aac6-487a-9d44-19494a75948a", "")</f>
        <v/>
      </c>
      <c r="B24" s="6078"/>
      <c r="C24" s="6079"/>
      <c r="D24" s="6080"/>
      <c r="E24" s="6081"/>
    </row>
    <row r="25" spans="1:5" x14ac:dyDescent="0.25">
      <c r="A25" s="6082" t="str">
        <f>IF(COUNTIF(B25:Z25, "*") &gt; 0,"node_excel_4815cd9c-201a-433e-b619-83a27d6ed953", "")</f>
        <v/>
      </c>
      <c r="B25" s="6083"/>
      <c r="C25" s="6084"/>
      <c r="D25" s="6085"/>
      <c r="E25" s="6086"/>
    </row>
    <row r="26" spans="1:5" x14ac:dyDescent="0.25">
      <c r="A26" s="6087" t="str">
        <f>IF(COUNTIF(B26:Z26, "*") &gt; 0,"node_excel_d3313589-cb96-4957-ab62-60dcc5630ddb", "")</f>
        <v/>
      </c>
      <c r="B26" s="6088"/>
      <c r="C26" s="6089"/>
      <c r="D26" s="6090"/>
      <c r="E26" s="6091"/>
    </row>
    <row r="27" spans="1:5" x14ac:dyDescent="0.25">
      <c r="A27" s="6092" t="str">
        <f>IF(COUNTIF(B27:Z27, "*") &gt; 0,"node_excel_d270a9a3-160d-4d40-8602-2afa0aede973", "")</f>
        <v/>
      </c>
      <c r="B27" s="6093"/>
      <c r="C27" s="6094"/>
      <c r="D27" s="6095"/>
      <c r="E27" s="6096"/>
    </row>
    <row r="28" spans="1:5" x14ac:dyDescent="0.25">
      <c r="A28" s="6097" t="str">
        <f>IF(COUNTIF(B28:Z28, "*") &gt; 0,"node_excel_83e5619c-ba3f-40c8-9313-506abac9dc79", "")</f>
        <v/>
      </c>
      <c r="B28" s="6098"/>
      <c r="C28" s="6099"/>
      <c r="D28" s="6100"/>
      <c r="E28" s="6101"/>
    </row>
    <row r="29" spans="1:5" x14ac:dyDescent="0.25">
      <c r="A29" s="6102" t="str">
        <f>IF(COUNTIF(B29:Z29, "*") &gt; 0,"node_excel_141ecae1-d34a-4c24-970b-b661414a5037", "")</f>
        <v/>
      </c>
      <c r="B29" s="6103"/>
      <c r="C29" s="6104"/>
      <c r="D29" s="6105"/>
      <c r="E29" s="6106"/>
    </row>
    <row r="30" spans="1:5" x14ac:dyDescent="0.25">
      <c r="A30" s="6107" t="str">
        <f>IF(COUNTIF(B30:Z30, "*") &gt; 0,"node_excel_9fa6d472-1dcf-4e27-9844-5f5c88bf5915", "")</f>
        <v/>
      </c>
      <c r="B30" s="6108"/>
      <c r="C30" s="6109"/>
      <c r="D30" s="6110"/>
      <c r="E30" s="6111"/>
    </row>
    <row r="31" spans="1:5" x14ac:dyDescent="0.25">
      <c r="A31" s="6112" t="str">
        <f>IF(COUNTIF(B31:Z31, "*") &gt; 0,"node_excel_b0aa8c82-6229-4718-b3c9-578027dd37ff", "")</f>
        <v/>
      </c>
      <c r="B31" s="6113"/>
      <c r="C31" s="6114"/>
      <c r="D31" s="6115"/>
      <c r="E31" s="6116"/>
    </row>
    <row r="32" spans="1:5" x14ac:dyDescent="0.25">
      <c r="A32" s="6117" t="str">
        <f>IF(COUNTIF(B32:Z32, "*") &gt; 0,"node_excel_1acd9683-06ca-4e97-b350-3c4bf3f89077", "")</f>
        <v/>
      </c>
      <c r="B32" s="6118"/>
      <c r="C32" s="6119"/>
      <c r="D32" s="6120"/>
      <c r="E32" s="6121"/>
    </row>
    <row r="33" spans="1:5" x14ac:dyDescent="0.25">
      <c r="A33" s="6122" t="str">
        <f>IF(COUNTIF(B33:Z33, "*") &gt; 0,"node_excel_79f76672-7add-4a1b-99a9-7f2645beac7b", "")</f>
        <v/>
      </c>
      <c r="B33" s="6123"/>
      <c r="C33" s="6124"/>
      <c r="D33" s="6125"/>
      <c r="E33" s="6126"/>
    </row>
    <row r="34" spans="1:5" x14ac:dyDescent="0.25">
      <c r="A34" s="6127"/>
      <c r="B34" s="6127"/>
      <c r="C34" s="6127"/>
      <c r="D34" s="6127"/>
      <c r="E34" s="6127"/>
    </row>
  </sheetData>
  <sheetProtection sheet="1" objects="1" scenarios="1"/>
  <mergeCells count="1">
    <mergeCell ref="B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.7109375" customWidth="1"/>
    <col min="2" max="2" width="7.5703125" customWidth="1"/>
    <col min="3" max="3" width="15.5703125" customWidth="1"/>
    <col min="4" max="4" width="16.140625" customWidth="1"/>
    <col min="5" max="5" width="12.7109375" customWidth="1"/>
    <col min="6" max="6" width="10.140625" customWidth="1"/>
    <col min="7" max="7" width="17.7109375" customWidth="1"/>
    <col min="8" max="8" width="12" customWidth="1"/>
    <col min="9" max="9" width="11.5703125" customWidth="1"/>
    <col min="10" max="10" width="8.140625" customWidth="1"/>
    <col min="11" max="11" width="15.28515625" customWidth="1"/>
    <col min="12" max="12" width="6.85546875" customWidth="1"/>
    <col min="13" max="13" width="5" customWidth="1"/>
    <col min="14" max="14" width="12.85546875" customWidth="1"/>
    <col min="15" max="15" width="10.42578125" customWidth="1"/>
    <col min="16" max="16" width="7" customWidth="1"/>
    <col min="17" max="17" width="6.5703125" customWidth="1"/>
    <col min="18" max="18" width="13.7109375" customWidth="1"/>
    <col min="19" max="19" width="8.140625" customWidth="1"/>
    <col min="20" max="20" width="14" customWidth="1"/>
    <col min="21" max="21" width="10.85546875" customWidth="1"/>
    <col min="22" max="22" width="13.5703125" customWidth="1"/>
  </cols>
  <sheetData>
    <row r="1" spans="1:22" x14ac:dyDescent="0.25">
      <c r="A1" s="6128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2</v>
      </c>
      <c r="K1" s="8654" t="s">
        <v>2</v>
      </c>
      <c r="L1" s="8654" t="s">
        <v>2</v>
      </c>
      <c r="M1" s="8654" t="s">
        <v>2</v>
      </c>
      <c r="N1" s="8654" t="s">
        <v>2</v>
      </c>
      <c r="O1" s="8654" t="s">
        <v>2</v>
      </c>
      <c r="P1" s="8654" t="s">
        <v>2</v>
      </c>
      <c r="Q1" s="8654" t="s">
        <v>2</v>
      </c>
      <c r="R1" s="8654" t="s">
        <v>2</v>
      </c>
      <c r="S1" s="8654" t="s">
        <v>2</v>
      </c>
      <c r="T1" s="8654" t="s">
        <v>2</v>
      </c>
      <c r="U1" s="8654" t="s">
        <v>2</v>
      </c>
      <c r="V1" s="6128" t="s">
        <v>101</v>
      </c>
    </row>
    <row r="2" spans="1:22" x14ac:dyDescent="0.25">
      <c r="A2" s="6129" t="s">
        <v>5</v>
      </c>
      <c r="B2" s="6129" t="s">
        <v>6</v>
      </c>
      <c r="C2" s="6129" t="s">
        <v>7</v>
      </c>
      <c r="D2" s="6129" t="s">
        <v>8</v>
      </c>
      <c r="E2" s="6129" t="s">
        <v>105</v>
      </c>
      <c r="F2" s="6129" t="s">
        <v>106</v>
      </c>
      <c r="G2" s="6129" t="s">
        <v>107</v>
      </c>
      <c r="H2" s="6129" t="s">
        <v>108</v>
      </c>
      <c r="I2" s="6129" t="s">
        <v>109</v>
      </c>
      <c r="J2" s="6129" t="s">
        <v>110</v>
      </c>
      <c r="K2" s="6129" t="s">
        <v>111</v>
      </c>
      <c r="L2" s="6129" t="s">
        <v>73</v>
      </c>
      <c r="M2" s="6129" t="s">
        <v>112</v>
      </c>
      <c r="N2" s="6129" t="s">
        <v>113</v>
      </c>
      <c r="O2" s="6129" t="s">
        <v>114</v>
      </c>
      <c r="P2" s="6129" t="s">
        <v>115</v>
      </c>
      <c r="Q2" s="6129" t="s">
        <v>116</v>
      </c>
      <c r="R2" s="6129" t="s">
        <v>117</v>
      </c>
      <c r="S2" s="6129" t="s">
        <v>118</v>
      </c>
      <c r="T2" s="6129" t="s">
        <v>119</v>
      </c>
      <c r="U2" s="6129" t="s">
        <v>120</v>
      </c>
      <c r="V2" s="6129" t="s">
        <v>102</v>
      </c>
    </row>
    <row r="3" spans="1:22" x14ac:dyDescent="0.25">
      <c r="A3" s="6130" t="s">
        <v>121</v>
      </c>
      <c r="B3" s="6131" t="s">
        <v>122</v>
      </c>
      <c r="C3" s="6132" t="s">
        <v>2</v>
      </c>
      <c r="D3" s="6133" t="s">
        <v>2</v>
      </c>
      <c r="E3" s="6134" t="s">
        <v>123</v>
      </c>
      <c r="F3" s="6135" t="s">
        <v>123</v>
      </c>
      <c r="G3" s="6136" t="s">
        <v>123</v>
      </c>
      <c r="H3" s="6137" t="s">
        <v>124</v>
      </c>
      <c r="I3" s="6138" t="s">
        <v>125</v>
      </c>
      <c r="J3" s="6139" t="s">
        <v>55</v>
      </c>
      <c r="K3" s="6140" t="s">
        <v>55</v>
      </c>
      <c r="L3" s="6141" t="s">
        <v>55</v>
      </c>
      <c r="M3" s="6142" t="s">
        <v>55</v>
      </c>
      <c r="N3" s="6143" t="s">
        <v>55</v>
      </c>
      <c r="O3" s="6144" t="s">
        <v>55</v>
      </c>
      <c r="P3" s="6145" t="s">
        <v>55</v>
      </c>
      <c r="Q3" s="6146" t="s">
        <v>55</v>
      </c>
      <c r="R3" s="6147" t="s">
        <v>55</v>
      </c>
      <c r="S3" s="6148" t="s">
        <v>87</v>
      </c>
      <c r="T3" s="6149" t="s">
        <v>126</v>
      </c>
      <c r="U3" s="6150" t="s">
        <v>87</v>
      </c>
      <c r="V3" s="6151"/>
    </row>
    <row r="4" spans="1:22" x14ac:dyDescent="0.25">
      <c r="A4" s="6152" t="s">
        <v>127</v>
      </c>
      <c r="B4" s="6153" t="s">
        <v>128</v>
      </c>
      <c r="C4" s="6154" t="s">
        <v>2</v>
      </c>
      <c r="D4" s="6155" t="s">
        <v>2</v>
      </c>
      <c r="E4" s="6156" t="s">
        <v>123</v>
      </c>
      <c r="F4" s="6157" t="s">
        <v>123</v>
      </c>
      <c r="G4" s="6158" t="s">
        <v>123</v>
      </c>
      <c r="H4" s="6159" t="s">
        <v>124</v>
      </c>
      <c r="I4" s="6160" t="s">
        <v>125</v>
      </c>
      <c r="J4" s="6161" t="s">
        <v>55</v>
      </c>
      <c r="K4" s="6162" t="s">
        <v>55</v>
      </c>
      <c r="L4" s="6163" t="s">
        <v>55</v>
      </c>
      <c r="M4" s="6164" t="s">
        <v>55</v>
      </c>
      <c r="N4" s="6165" t="s">
        <v>55</v>
      </c>
      <c r="O4" s="6166" t="s">
        <v>55</v>
      </c>
      <c r="P4" s="6167" t="s">
        <v>55</v>
      </c>
      <c r="Q4" s="6168" t="s">
        <v>55</v>
      </c>
      <c r="R4" s="6169" t="s">
        <v>55</v>
      </c>
      <c r="S4" s="6170" t="s">
        <v>87</v>
      </c>
      <c r="T4" s="6171" t="s">
        <v>126</v>
      </c>
      <c r="U4" s="6172" t="s">
        <v>87</v>
      </c>
      <c r="V4" s="6173"/>
    </row>
    <row r="5" spans="1:22" x14ac:dyDescent="0.25">
      <c r="A5" s="6174" t="str">
        <f>IF(COUNTIF(B5:Z5, "*") &gt; 0,"node_excel_38fe92f1-b5ec-48cb-94c8-e53a0ff00fb5", "")</f>
        <v/>
      </c>
      <c r="B5" s="6175"/>
      <c r="C5" s="6176"/>
      <c r="D5" s="6177"/>
      <c r="E5" s="6178"/>
      <c r="F5" s="6179"/>
      <c r="G5" s="6180"/>
      <c r="H5" s="6181"/>
      <c r="I5" s="6182"/>
      <c r="J5" s="6183"/>
      <c r="K5" s="6184"/>
      <c r="L5" s="6185"/>
      <c r="M5" s="6186"/>
      <c r="N5" s="6187"/>
      <c r="O5" s="6188"/>
      <c r="P5" s="6189"/>
      <c r="Q5" s="6190"/>
      <c r="R5" s="6191"/>
      <c r="S5" s="6192"/>
      <c r="T5" s="6193"/>
      <c r="U5" s="6194"/>
      <c r="V5" s="6195"/>
    </row>
    <row r="6" spans="1:22" x14ac:dyDescent="0.25">
      <c r="A6" s="6196" t="str">
        <f>IF(COUNTIF(B6:Z6, "*") &gt; 0,"node_excel_44ee8531-4353-4683-a70e-c546e50c05cc", "")</f>
        <v/>
      </c>
      <c r="B6" s="6197"/>
      <c r="C6" s="6198"/>
      <c r="D6" s="6199"/>
      <c r="E6" s="6200"/>
      <c r="F6" s="6201"/>
      <c r="G6" s="6202"/>
      <c r="H6" s="6203"/>
      <c r="I6" s="6204"/>
      <c r="J6" s="6205"/>
      <c r="K6" s="6206"/>
      <c r="L6" s="6207"/>
      <c r="M6" s="6208"/>
      <c r="N6" s="6209"/>
      <c r="O6" s="6210"/>
      <c r="P6" s="6211"/>
      <c r="Q6" s="6212"/>
      <c r="R6" s="6213"/>
      <c r="S6" s="6214"/>
      <c r="T6" s="6215"/>
      <c r="U6" s="6216"/>
      <c r="V6" s="6217"/>
    </row>
    <row r="7" spans="1:22" x14ac:dyDescent="0.25">
      <c r="A7" s="6218" t="str">
        <f>IF(COUNTIF(B7:Z7, "*") &gt; 0,"node_excel_bd54ce4e-64d7-4880-82cc-7fd7747f18b4", "")</f>
        <v/>
      </c>
      <c r="B7" s="6219"/>
      <c r="C7" s="6220"/>
      <c r="D7" s="6221"/>
      <c r="E7" s="6222"/>
      <c r="F7" s="6223"/>
      <c r="G7" s="6224"/>
      <c r="H7" s="6225"/>
      <c r="I7" s="6226"/>
      <c r="J7" s="6227"/>
      <c r="K7" s="6228"/>
      <c r="L7" s="6229"/>
      <c r="M7" s="6230"/>
      <c r="N7" s="6231"/>
      <c r="O7" s="6232"/>
      <c r="P7" s="6233"/>
      <c r="Q7" s="6234"/>
      <c r="R7" s="6235"/>
      <c r="S7" s="6236"/>
      <c r="T7" s="6237"/>
      <c r="U7" s="6238"/>
      <c r="V7" s="6239"/>
    </row>
    <row r="8" spans="1:22" x14ac:dyDescent="0.25">
      <c r="A8" s="6240" t="str">
        <f>IF(COUNTIF(B8:Z8, "*") &gt; 0,"node_excel_58ba5a21-d47d-483d-8497-a72cd614bc01", "")</f>
        <v/>
      </c>
      <c r="B8" s="6241"/>
      <c r="C8" s="6242"/>
      <c r="D8" s="6243"/>
      <c r="E8" s="6244"/>
      <c r="F8" s="6245"/>
      <c r="G8" s="6246"/>
      <c r="H8" s="6247"/>
      <c r="I8" s="6248"/>
      <c r="J8" s="6249"/>
      <c r="K8" s="6250"/>
      <c r="L8" s="6251"/>
      <c r="M8" s="6252"/>
      <c r="N8" s="6253"/>
      <c r="O8" s="6254"/>
      <c r="P8" s="6255"/>
      <c r="Q8" s="6256"/>
      <c r="R8" s="6257"/>
      <c r="S8" s="6258"/>
      <c r="T8" s="6259"/>
      <c r="U8" s="6260"/>
      <c r="V8" s="6261"/>
    </row>
    <row r="9" spans="1:22" x14ac:dyDescent="0.25">
      <c r="A9" s="6262" t="str">
        <f>IF(COUNTIF(B9:Z9, "*") &gt; 0,"node_excel_467a6cd1-faf0-4e8b-96b8-c5fc808752a9", "")</f>
        <v/>
      </c>
      <c r="B9" s="6263"/>
      <c r="C9" s="6264"/>
      <c r="D9" s="6265"/>
      <c r="E9" s="6266"/>
      <c r="F9" s="6267"/>
      <c r="G9" s="6268"/>
      <c r="H9" s="6269"/>
      <c r="I9" s="6270"/>
      <c r="J9" s="6271"/>
      <c r="K9" s="6272"/>
      <c r="L9" s="6273"/>
      <c r="M9" s="6274"/>
      <c r="N9" s="6275"/>
      <c r="O9" s="6276"/>
      <c r="P9" s="6277"/>
      <c r="Q9" s="6278"/>
      <c r="R9" s="6279"/>
      <c r="S9" s="6280"/>
      <c r="T9" s="6281"/>
      <c r="U9" s="6282"/>
      <c r="V9" s="6283"/>
    </row>
    <row r="10" spans="1:22" x14ac:dyDescent="0.25">
      <c r="A10" s="6284" t="str">
        <f>IF(COUNTIF(B10:Z10, "*") &gt; 0,"node_excel_85005d76-c2b0-4420-a3e3-70f48a7816e7", "")</f>
        <v/>
      </c>
      <c r="B10" s="6285"/>
      <c r="C10" s="6286"/>
      <c r="D10" s="6287"/>
      <c r="E10" s="6288"/>
      <c r="F10" s="6289"/>
      <c r="G10" s="6290"/>
      <c r="H10" s="6291"/>
      <c r="I10" s="6292"/>
      <c r="J10" s="6293"/>
      <c r="K10" s="6294"/>
      <c r="L10" s="6295"/>
      <c r="M10" s="6296"/>
      <c r="N10" s="6297"/>
      <c r="O10" s="6298"/>
      <c r="P10" s="6299"/>
      <c r="Q10" s="6300"/>
      <c r="R10" s="6301"/>
      <c r="S10" s="6302"/>
      <c r="T10" s="6303"/>
      <c r="U10" s="6304"/>
      <c r="V10" s="6305"/>
    </row>
    <row r="11" spans="1:22" x14ac:dyDescent="0.25">
      <c r="A11" s="6306" t="str">
        <f>IF(COUNTIF(B11:Z11, "*") &gt; 0,"node_excel_6580fc3d-369b-4a1f-aae6-a1452a66e9b6", "")</f>
        <v/>
      </c>
      <c r="B11" s="6307"/>
      <c r="C11" s="6308"/>
      <c r="D11" s="6309"/>
      <c r="E11" s="6310"/>
      <c r="F11" s="6311"/>
      <c r="G11" s="6312"/>
      <c r="H11" s="6313"/>
      <c r="I11" s="6314"/>
      <c r="J11" s="6315"/>
      <c r="K11" s="6316"/>
      <c r="L11" s="6317"/>
      <c r="M11" s="6318"/>
      <c r="N11" s="6319"/>
      <c r="O11" s="6320"/>
      <c r="P11" s="6321"/>
      <c r="Q11" s="6322"/>
      <c r="R11" s="6323"/>
      <c r="S11" s="6324"/>
      <c r="T11" s="6325"/>
      <c r="U11" s="6326"/>
      <c r="V11" s="6327"/>
    </row>
    <row r="12" spans="1:22" x14ac:dyDescent="0.25">
      <c r="A12" s="6328" t="str">
        <f>IF(COUNTIF(B12:Z12, "*") &gt; 0,"node_excel_7f095ed7-7475-479c-8b3b-2a00c33ece3b", "")</f>
        <v/>
      </c>
      <c r="B12" s="6329"/>
      <c r="C12" s="6330"/>
      <c r="D12" s="6331"/>
      <c r="E12" s="6332"/>
      <c r="F12" s="6333"/>
      <c r="G12" s="6334"/>
      <c r="H12" s="6335"/>
      <c r="I12" s="6336"/>
      <c r="J12" s="6337"/>
      <c r="K12" s="6338"/>
      <c r="L12" s="6339"/>
      <c r="M12" s="6340"/>
      <c r="N12" s="6341"/>
      <c r="O12" s="6342"/>
      <c r="P12" s="6343"/>
      <c r="Q12" s="6344"/>
      <c r="R12" s="6345"/>
      <c r="S12" s="6346"/>
      <c r="T12" s="6347"/>
      <c r="U12" s="6348"/>
      <c r="V12" s="6349"/>
    </row>
    <row r="13" spans="1:22" x14ac:dyDescent="0.25">
      <c r="A13" s="6350" t="str">
        <f>IF(COUNTIF(B13:Z13, "*") &gt; 0,"node_excel_a3bf6f39-e9bd-49b2-b9e2-f447c2327605", "")</f>
        <v/>
      </c>
      <c r="B13" s="6351"/>
      <c r="C13" s="6352"/>
      <c r="D13" s="6353"/>
      <c r="E13" s="6354"/>
      <c r="F13" s="6355"/>
      <c r="G13" s="6356"/>
      <c r="H13" s="6357"/>
      <c r="I13" s="6358"/>
      <c r="J13" s="6359"/>
      <c r="K13" s="6360"/>
      <c r="L13" s="6361"/>
      <c r="M13" s="6362"/>
      <c r="N13" s="6363"/>
      <c r="O13" s="6364"/>
      <c r="P13" s="6365"/>
      <c r="Q13" s="6366"/>
      <c r="R13" s="6367"/>
      <c r="S13" s="6368"/>
      <c r="T13" s="6369"/>
      <c r="U13" s="6370"/>
      <c r="V13" s="6371"/>
    </row>
    <row r="14" spans="1:22" x14ac:dyDescent="0.25">
      <c r="A14" s="6372" t="str">
        <f>IF(COUNTIF(B14:Z14, "*") &gt; 0,"node_excel_cf014c43-e8b7-4051-b3e8-506307ab95bd", "")</f>
        <v/>
      </c>
      <c r="B14" s="6373"/>
      <c r="C14" s="6374"/>
      <c r="D14" s="6375"/>
      <c r="E14" s="6376"/>
      <c r="F14" s="6377"/>
      <c r="G14" s="6378"/>
      <c r="H14" s="6379"/>
      <c r="I14" s="6380"/>
      <c r="J14" s="6381"/>
      <c r="K14" s="6382"/>
      <c r="L14" s="6383"/>
      <c r="M14" s="6384"/>
      <c r="N14" s="6385"/>
      <c r="O14" s="6386"/>
      <c r="P14" s="6387"/>
      <c r="Q14" s="6388"/>
      <c r="R14" s="6389"/>
      <c r="S14" s="6390"/>
      <c r="T14" s="6391"/>
      <c r="U14" s="6392"/>
      <c r="V14" s="6393"/>
    </row>
    <row r="15" spans="1:22" x14ac:dyDescent="0.25">
      <c r="A15" s="6394" t="str">
        <f>IF(COUNTIF(B15:Z15, "*") &gt; 0,"node_excel_e2119efe-e57c-4a88-bac2-c964126d96aa", "")</f>
        <v/>
      </c>
      <c r="B15" s="6395"/>
      <c r="C15" s="6396"/>
      <c r="D15" s="6397"/>
      <c r="E15" s="6398"/>
      <c r="F15" s="6399"/>
      <c r="G15" s="6400"/>
      <c r="H15" s="6401"/>
      <c r="I15" s="6402"/>
      <c r="J15" s="6403"/>
      <c r="K15" s="6404"/>
      <c r="L15" s="6405"/>
      <c r="M15" s="6406"/>
      <c r="N15" s="6407"/>
      <c r="O15" s="6408"/>
      <c r="P15" s="6409"/>
      <c r="Q15" s="6410"/>
      <c r="R15" s="6411"/>
      <c r="S15" s="6412"/>
      <c r="T15" s="6413"/>
      <c r="U15" s="6414"/>
      <c r="V15" s="6415"/>
    </row>
    <row r="16" spans="1:22" x14ac:dyDescent="0.25">
      <c r="A16" s="6416" t="str">
        <f>IF(COUNTIF(B16:Z16, "*") &gt; 0,"node_excel_64dff16e-a980-40a6-9d54-ac92b4325053", "")</f>
        <v/>
      </c>
      <c r="B16" s="6417"/>
      <c r="C16" s="6418"/>
      <c r="D16" s="6419"/>
      <c r="E16" s="6420"/>
      <c r="F16" s="6421"/>
      <c r="G16" s="6422"/>
      <c r="H16" s="6423"/>
      <c r="I16" s="6424"/>
      <c r="J16" s="6425"/>
      <c r="K16" s="6426"/>
      <c r="L16" s="6427"/>
      <c r="M16" s="6428"/>
      <c r="N16" s="6429"/>
      <c r="O16" s="6430"/>
      <c r="P16" s="6431"/>
      <c r="Q16" s="6432"/>
      <c r="R16" s="6433"/>
      <c r="S16" s="6434"/>
      <c r="T16" s="6435"/>
      <c r="U16" s="6436"/>
      <c r="V16" s="6437"/>
    </row>
    <row r="17" spans="1:22" x14ac:dyDescent="0.25">
      <c r="A17" s="6438" t="str">
        <f>IF(COUNTIF(B17:Z17, "*") &gt; 0,"node_excel_966400b3-d0a4-4e7c-ab64-8e3ad6b1c803", "")</f>
        <v/>
      </c>
      <c r="B17" s="6439"/>
      <c r="C17" s="6440"/>
      <c r="D17" s="6441"/>
      <c r="E17" s="6442"/>
      <c r="F17" s="6443"/>
      <c r="G17" s="6444"/>
      <c r="H17" s="6445"/>
      <c r="I17" s="6446"/>
      <c r="J17" s="6447"/>
      <c r="K17" s="6448"/>
      <c r="L17" s="6449"/>
      <c r="M17" s="6450"/>
      <c r="N17" s="6451"/>
      <c r="O17" s="6452"/>
      <c r="P17" s="6453"/>
      <c r="Q17" s="6454"/>
      <c r="R17" s="6455"/>
      <c r="S17" s="6456"/>
      <c r="T17" s="6457"/>
      <c r="U17" s="6458"/>
      <c r="V17" s="6459"/>
    </row>
    <row r="18" spans="1:22" x14ac:dyDescent="0.25">
      <c r="A18" s="6460" t="str">
        <f>IF(COUNTIF(B18:Z18, "*") &gt; 0,"node_excel_0d8977db-e18a-4406-b925-132f213e425e", "")</f>
        <v/>
      </c>
      <c r="B18" s="6461"/>
      <c r="C18" s="6462"/>
      <c r="D18" s="6463"/>
      <c r="E18" s="6464"/>
      <c r="F18" s="6465"/>
      <c r="G18" s="6466"/>
      <c r="H18" s="6467"/>
      <c r="I18" s="6468"/>
      <c r="J18" s="6469"/>
      <c r="K18" s="6470"/>
      <c r="L18" s="6471"/>
      <c r="M18" s="6472"/>
      <c r="N18" s="6473"/>
      <c r="O18" s="6474"/>
      <c r="P18" s="6475"/>
      <c r="Q18" s="6476"/>
      <c r="R18" s="6477"/>
      <c r="S18" s="6478"/>
      <c r="T18" s="6479"/>
      <c r="U18" s="6480"/>
      <c r="V18" s="6481"/>
    </row>
    <row r="19" spans="1:22" x14ac:dyDescent="0.25">
      <c r="A19" s="6482" t="str">
        <f>IF(COUNTIF(B19:Z19, "*") &gt; 0,"node_excel_61a27f80-f329-4cdc-8b1b-3953d7164efa", "")</f>
        <v/>
      </c>
      <c r="B19" s="6483"/>
      <c r="C19" s="6484"/>
      <c r="D19" s="6485"/>
      <c r="E19" s="6486"/>
      <c r="F19" s="6487"/>
      <c r="G19" s="6488"/>
      <c r="H19" s="6489"/>
      <c r="I19" s="6490"/>
      <c r="J19" s="6491"/>
      <c r="K19" s="6492"/>
      <c r="L19" s="6493"/>
      <c r="M19" s="6494"/>
      <c r="N19" s="6495"/>
      <c r="O19" s="6496"/>
      <c r="P19" s="6497"/>
      <c r="Q19" s="6498"/>
      <c r="R19" s="6499"/>
      <c r="S19" s="6500"/>
      <c r="T19" s="6501"/>
      <c r="U19" s="6502"/>
      <c r="V19" s="6503"/>
    </row>
    <row r="20" spans="1:22" x14ac:dyDescent="0.25">
      <c r="A20" s="6504" t="str">
        <f>IF(COUNTIF(B20:Z20, "*") &gt; 0,"node_excel_9d3feabb-6901-4ad0-b79b-c03103fa7b72", "")</f>
        <v/>
      </c>
      <c r="B20" s="6505"/>
      <c r="C20" s="6506"/>
      <c r="D20" s="6507"/>
      <c r="E20" s="6508"/>
      <c r="F20" s="6509"/>
      <c r="G20" s="6510"/>
      <c r="H20" s="6511"/>
      <c r="I20" s="6512"/>
      <c r="J20" s="6513"/>
      <c r="K20" s="6514"/>
      <c r="L20" s="6515"/>
      <c r="M20" s="6516"/>
      <c r="N20" s="6517"/>
      <c r="O20" s="6518"/>
      <c r="P20" s="6519"/>
      <c r="Q20" s="6520"/>
      <c r="R20" s="6521"/>
      <c r="S20" s="6522"/>
      <c r="T20" s="6523"/>
      <c r="U20" s="6524"/>
      <c r="V20" s="6525"/>
    </row>
    <row r="21" spans="1:22" x14ac:dyDescent="0.25">
      <c r="A21" s="6526" t="str">
        <f>IF(COUNTIF(B21:Z21, "*") &gt; 0,"node_excel_8c400b07-9b47-4d10-896f-073161ce4de7", "")</f>
        <v/>
      </c>
      <c r="B21" s="6527"/>
      <c r="C21" s="6528"/>
      <c r="D21" s="6529"/>
      <c r="E21" s="6530"/>
      <c r="F21" s="6531"/>
      <c r="G21" s="6532"/>
      <c r="H21" s="6533"/>
      <c r="I21" s="6534"/>
      <c r="J21" s="6535"/>
      <c r="K21" s="6536"/>
      <c r="L21" s="6537"/>
      <c r="M21" s="6538"/>
      <c r="N21" s="6539"/>
      <c r="O21" s="6540"/>
      <c r="P21" s="6541"/>
      <c r="Q21" s="6542"/>
      <c r="R21" s="6543"/>
      <c r="S21" s="6544"/>
      <c r="T21" s="6545"/>
      <c r="U21" s="6546"/>
      <c r="V21" s="6547"/>
    </row>
    <row r="22" spans="1:22" x14ac:dyDescent="0.25">
      <c r="A22" s="6548" t="str">
        <f>IF(COUNTIF(B22:Z22, "*") &gt; 0,"node_excel_6e768637-9853-4c10-8c77-83273f4b5673", "")</f>
        <v/>
      </c>
      <c r="B22" s="6549"/>
      <c r="C22" s="6550"/>
      <c r="D22" s="6551"/>
      <c r="E22" s="6552"/>
      <c r="F22" s="6553"/>
      <c r="G22" s="6554"/>
      <c r="H22" s="6555"/>
      <c r="I22" s="6556"/>
      <c r="J22" s="6557"/>
      <c r="K22" s="6558"/>
      <c r="L22" s="6559"/>
      <c r="M22" s="6560"/>
      <c r="N22" s="6561"/>
      <c r="O22" s="6562"/>
      <c r="P22" s="6563"/>
      <c r="Q22" s="6564"/>
      <c r="R22" s="6565"/>
      <c r="S22" s="6566"/>
      <c r="T22" s="6567"/>
      <c r="U22" s="6568"/>
      <c r="V22" s="6569"/>
    </row>
    <row r="23" spans="1:22" x14ac:dyDescent="0.25">
      <c r="A23" s="6570" t="str">
        <f>IF(COUNTIF(B23:Z23, "*") &gt; 0,"node_excel_640f15b2-8605-4809-8fbf-d910f1ba46a1", "")</f>
        <v/>
      </c>
      <c r="B23" s="6571"/>
      <c r="C23" s="6572"/>
      <c r="D23" s="6573"/>
      <c r="E23" s="6574"/>
      <c r="F23" s="6575"/>
      <c r="G23" s="6576"/>
      <c r="H23" s="6577"/>
      <c r="I23" s="6578"/>
      <c r="J23" s="6579"/>
      <c r="K23" s="6580"/>
      <c r="L23" s="6581"/>
      <c r="M23" s="6582"/>
      <c r="N23" s="6583"/>
      <c r="O23" s="6584"/>
      <c r="P23" s="6585"/>
      <c r="Q23" s="6586"/>
      <c r="R23" s="6587"/>
      <c r="S23" s="6588"/>
      <c r="T23" s="6589"/>
      <c r="U23" s="6590"/>
      <c r="V23" s="6591"/>
    </row>
    <row r="24" spans="1:22" x14ac:dyDescent="0.25">
      <c r="A24" s="6592" t="str">
        <f>IF(COUNTIF(B24:Z24, "*") &gt; 0,"node_excel_3be74f4d-9533-4114-9a38-58c19c2d3bc0", "")</f>
        <v/>
      </c>
      <c r="B24" s="6593"/>
      <c r="C24" s="6594"/>
      <c r="D24" s="6595"/>
      <c r="E24" s="6596"/>
      <c r="F24" s="6597"/>
      <c r="G24" s="6598"/>
      <c r="H24" s="6599"/>
      <c r="I24" s="6600"/>
      <c r="J24" s="6601"/>
      <c r="K24" s="6602"/>
      <c r="L24" s="6603"/>
      <c r="M24" s="6604"/>
      <c r="N24" s="6605"/>
      <c r="O24" s="6606"/>
      <c r="P24" s="6607"/>
      <c r="Q24" s="6608"/>
      <c r="R24" s="6609"/>
      <c r="S24" s="6610"/>
      <c r="T24" s="6611"/>
      <c r="U24" s="6612"/>
      <c r="V24" s="6613"/>
    </row>
    <row r="25" spans="1:22" x14ac:dyDescent="0.25">
      <c r="A25" s="6614" t="str">
        <f>IF(COUNTIF(B25:Z25, "*") &gt; 0,"node_excel_5e84ab8e-74ca-49c0-9481-e0c6bbcfc025", "")</f>
        <v/>
      </c>
      <c r="B25" s="6615"/>
      <c r="C25" s="6616"/>
      <c r="D25" s="6617"/>
      <c r="E25" s="6618"/>
      <c r="F25" s="6619"/>
      <c r="G25" s="6620"/>
      <c r="H25" s="6621"/>
      <c r="I25" s="6622"/>
      <c r="J25" s="6623"/>
      <c r="K25" s="6624"/>
      <c r="L25" s="6625"/>
      <c r="M25" s="6626"/>
      <c r="N25" s="6627"/>
      <c r="O25" s="6628"/>
      <c r="P25" s="6629"/>
      <c r="Q25" s="6630"/>
      <c r="R25" s="6631"/>
      <c r="S25" s="6632"/>
      <c r="T25" s="6633"/>
      <c r="U25" s="6634"/>
      <c r="V25" s="6635"/>
    </row>
    <row r="26" spans="1:22" x14ac:dyDescent="0.25">
      <c r="A26" s="6636" t="str">
        <f>IF(COUNTIF(B26:Z26, "*") &gt; 0,"node_excel_25882eae-ce55-4efc-96fa-40943d680fb2", "")</f>
        <v/>
      </c>
      <c r="B26" s="6637"/>
      <c r="C26" s="6638"/>
      <c r="D26" s="6639"/>
      <c r="E26" s="6640"/>
      <c r="F26" s="6641"/>
      <c r="G26" s="6642"/>
      <c r="H26" s="6643"/>
      <c r="I26" s="6644"/>
      <c r="J26" s="6645"/>
      <c r="K26" s="6646"/>
      <c r="L26" s="6647"/>
      <c r="M26" s="6648"/>
      <c r="N26" s="6649"/>
      <c r="O26" s="6650"/>
      <c r="P26" s="6651"/>
      <c r="Q26" s="6652"/>
      <c r="R26" s="6653"/>
      <c r="S26" s="6654"/>
      <c r="T26" s="6655"/>
      <c r="U26" s="6656"/>
      <c r="V26" s="6657"/>
    </row>
    <row r="27" spans="1:22" x14ac:dyDescent="0.25">
      <c r="A27" s="6658" t="str">
        <f>IF(COUNTIF(B27:Z27, "*") &gt; 0,"node_excel_816dc676-c453-4a09-bd36-fea3eb1b1d1e", "")</f>
        <v/>
      </c>
      <c r="B27" s="6659"/>
      <c r="C27" s="6660"/>
      <c r="D27" s="6661"/>
      <c r="E27" s="6662"/>
      <c r="F27" s="6663"/>
      <c r="G27" s="6664"/>
      <c r="H27" s="6665"/>
      <c r="I27" s="6666"/>
      <c r="J27" s="6667"/>
      <c r="K27" s="6668"/>
      <c r="L27" s="6669"/>
      <c r="M27" s="6670"/>
      <c r="N27" s="6671"/>
      <c r="O27" s="6672"/>
      <c r="P27" s="6673"/>
      <c r="Q27" s="6674"/>
      <c r="R27" s="6675"/>
      <c r="S27" s="6676"/>
      <c r="T27" s="6677"/>
      <c r="U27" s="6678"/>
      <c r="V27" s="6679"/>
    </row>
    <row r="28" spans="1:22" x14ac:dyDescent="0.25">
      <c r="A28" s="6680" t="str">
        <f>IF(COUNTIF(B28:Z28, "*") &gt; 0,"node_excel_92238642-4f8f-47e2-8fed-09b3ab005ddf", "")</f>
        <v/>
      </c>
      <c r="B28" s="6681"/>
      <c r="C28" s="6682"/>
      <c r="D28" s="6683"/>
      <c r="E28" s="6684"/>
      <c r="F28" s="6685"/>
      <c r="G28" s="6686"/>
      <c r="H28" s="6687"/>
      <c r="I28" s="6688"/>
      <c r="J28" s="6689"/>
      <c r="K28" s="6690"/>
      <c r="L28" s="6691"/>
      <c r="M28" s="6692"/>
      <c r="N28" s="6693"/>
      <c r="O28" s="6694"/>
      <c r="P28" s="6695"/>
      <c r="Q28" s="6696"/>
      <c r="R28" s="6697"/>
      <c r="S28" s="6698"/>
      <c r="T28" s="6699"/>
      <c r="U28" s="6700"/>
      <c r="V28" s="6701"/>
    </row>
    <row r="29" spans="1:22" x14ac:dyDescent="0.25">
      <c r="A29" s="6702" t="str">
        <f>IF(COUNTIF(B29:Z29, "*") &gt; 0,"node_excel_5427d725-2d44-4a79-9b68-909eed3cd219", "")</f>
        <v/>
      </c>
      <c r="B29" s="6703"/>
      <c r="C29" s="6704"/>
      <c r="D29" s="6705"/>
      <c r="E29" s="6706"/>
      <c r="F29" s="6707"/>
      <c r="G29" s="6708"/>
      <c r="H29" s="6709"/>
      <c r="I29" s="6710"/>
      <c r="J29" s="6711"/>
      <c r="K29" s="6712"/>
      <c r="L29" s="6713"/>
      <c r="M29" s="6714"/>
      <c r="N29" s="6715"/>
      <c r="O29" s="6716"/>
      <c r="P29" s="6717"/>
      <c r="Q29" s="6718"/>
      <c r="R29" s="6719"/>
      <c r="S29" s="6720"/>
      <c r="T29" s="6721"/>
      <c r="U29" s="6722"/>
      <c r="V29" s="6723"/>
    </row>
    <row r="30" spans="1:22" x14ac:dyDescent="0.25">
      <c r="A30" s="6724" t="str">
        <f>IF(COUNTIF(B30:Z30, "*") &gt; 0,"node_excel_3241c64a-1508-42b3-a9b9-15864f8c47d8", "")</f>
        <v/>
      </c>
      <c r="B30" s="6725"/>
      <c r="C30" s="6726"/>
      <c r="D30" s="6727"/>
      <c r="E30" s="6728"/>
      <c r="F30" s="6729"/>
      <c r="G30" s="6730"/>
      <c r="H30" s="6731"/>
      <c r="I30" s="6732"/>
      <c r="J30" s="6733"/>
      <c r="K30" s="6734"/>
      <c r="L30" s="6735"/>
      <c r="M30" s="6736"/>
      <c r="N30" s="6737"/>
      <c r="O30" s="6738"/>
      <c r="P30" s="6739"/>
      <c r="Q30" s="6740"/>
      <c r="R30" s="6741"/>
      <c r="S30" s="6742"/>
      <c r="T30" s="6743"/>
      <c r="U30" s="6744"/>
      <c r="V30" s="6745"/>
    </row>
    <row r="31" spans="1:22" x14ac:dyDescent="0.25">
      <c r="A31" s="6746" t="str">
        <f>IF(COUNTIF(B31:Z31, "*") &gt; 0,"node_excel_299b7217-29fc-47e6-84b6-78c8cdba0576", "")</f>
        <v/>
      </c>
      <c r="B31" s="6747"/>
      <c r="C31" s="6748"/>
      <c r="D31" s="6749"/>
      <c r="E31" s="6750"/>
      <c r="F31" s="6751"/>
      <c r="G31" s="6752"/>
      <c r="H31" s="6753"/>
      <c r="I31" s="6754"/>
      <c r="J31" s="6755"/>
      <c r="K31" s="6756"/>
      <c r="L31" s="6757"/>
      <c r="M31" s="6758"/>
      <c r="N31" s="6759"/>
      <c r="O31" s="6760"/>
      <c r="P31" s="6761"/>
      <c r="Q31" s="6762"/>
      <c r="R31" s="6763"/>
      <c r="S31" s="6764"/>
      <c r="T31" s="6765"/>
      <c r="U31" s="6766"/>
      <c r="V31" s="6767"/>
    </row>
    <row r="32" spans="1:22" x14ac:dyDescent="0.25">
      <c r="A32" s="6768" t="str">
        <f>IF(COUNTIF(B32:Z32, "*") &gt; 0,"node_excel_7b0e1b3a-e78f-436d-91d2-56b016d7dbc0", "")</f>
        <v/>
      </c>
      <c r="B32" s="6769"/>
      <c r="C32" s="6770"/>
      <c r="D32" s="6771"/>
      <c r="E32" s="6772"/>
      <c r="F32" s="6773"/>
      <c r="G32" s="6774"/>
      <c r="H32" s="6775"/>
      <c r="I32" s="6776"/>
      <c r="J32" s="6777"/>
      <c r="K32" s="6778"/>
      <c r="L32" s="6779"/>
      <c r="M32" s="6780"/>
      <c r="N32" s="6781"/>
      <c r="O32" s="6782"/>
      <c r="P32" s="6783"/>
      <c r="Q32" s="6784"/>
      <c r="R32" s="6785"/>
      <c r="S32" s="6786"/>
      <c r="T32" s="6787"/>
      <c r="U32" s="6788"/>
      <c r="V32" s="6789"/>
    </row>
    <row r="33" spans="1:22" x14ac:dyDescent="0.25">
      <c r="A33" s="6790" t="str">
        <f>IF(COUNTIF(B33:Z33, "*") &gt; 0,"node_excel_141919cb-71e9-4ced-bcfc-41fbf505d8f6", "")</f>
        <v/>
      </c>
      <c r="B33" s="6791"/>
      <c r="C33" s="6792"/>
      <c r="D33" s="6793"/>
      <c r="E33" s="6794"/>
      <c r="F33" s="6795"/>
      <c r="G33" s="6796"/>
      <c r="H33" s="6797"/>
      <c r="I33" s="6798"/>
      <c r="J33" s="6799"/>
      <c r="K33" s="6800"/>
      <c r="L33" s="6801"/>
      <c r="M33" s="6802"/>
      <c r="N33" s="6803"/>
      <c r="O33" s="6804"/>
      <c r="P33" s="6805"/>
      <c r="Q33" s="6806"/>
      <c r="R33" s="6807"/>
      <c r="S33" s="6808"/>
      <c r="T33" s="6809"/>
      <c r="U33" s="6810"/>
      <c r="V33" s="6811"/>
    </row>
    <row r="34" spans="1:22" x14ac:dyDescent="0.25">
      <c r="A34" s="6812" t="str">
        <f>IF(COUNTIF(B34:Z34, "*") &gt; 0,"node_excel_1963dc47-9026-4ee4-a456-1d9abe3497a9", "")</f>
        <v/>
      </c>
      <c r="B34" s="6813"/>
      <c r="C34" s="6814"/>
      <c r="D34" s="6815"/>
      <c r="E34" s="6816"/>
      <c r="F34" s="6817"/>
      <c r="G34" s="6818"/>
      <c r="H34" s="6819"/>
      <c r="I34" s="6820"/>
      <c r="J34" s="6821"/>
      <c r="K34" s="6822"/>
      <c r="L34" s="6823"/>
      <c r="M34" s="6824"/>
      <c r="N34" s="6825"/>
      <c r="O34" s="6826"/>
      <c r="P34" s="6827"/>
      <c r="Q34" s="6828"/>
      <c r="R34" s="6829"/>
      <c r="S34" s="6830"/>
      <c r="T34" s="6831"/>
      <c r="U34" s="6832"/>
      <c r="V34" s="6833"/>
    </row>
    <row r="35" spans="1:22" x14ac:dyDescent="0.25">
      <c r="A35" s="6834"/>
      <c r="B35" s="6834"/>
      <c r="C35" s="6834"/>
      <c r="D35" s="6834"/>
      <c r="E35" s="6834"/>
      <c r="F35" s="6834"/>
      <c r="G35" s="6834"/>
      <c r="H35" s="6834"/>
      <c r="I35" s="6834"/>
      <c r="J35" s="6834"/>
      <c r="K35" s="6834"/>
      <c r="L35" s="6834"/>
      <c r="M35" s="6834"/>
      <c r="N35" s="6834"/>
      <c r="O35" s="6834"/>
      <c r="P35" s="6834"/>
      <c r="Q35" s="6834"/>
      <c r="R35" s="6834"/>
      <c r="S35" s="6834"/>
      <c r="T35" s="6834"/>
      <c r="U35" s="6834"/>
      <c r="V35" s="6834"/>
    </row>
  </sheetData>
  <sheetProtection sheet="1" objects="1" scenarios="1"/>
  <mergeCells count="1">
    <mergeCell ref="B1:U1"/>
  </mergeCells>
  <dataValidations count="96">
    <dataValidation type="list" allowBlank="1" sqref="I3">
      <formula1>"Essence,Electric,GNV,Hybrid,GO"</formula1>
    </dataValidation>
    <dataValidation type="list" allowBlank="1" sqref="S3">
      <formula1>"Yes,No"</formula1>
    </dataValidation>
    <dataValidation type="list" allowBlank="1" sqref="T3">
      <formula1>"B,C,EC"</formula1>
    </dataValidation>
    <dataValidation type="list" allowBlank="1" sqref="I4">
      <formula1>"Essence,Electric,GNV,Hybrid,GO"</formula1>
    </dataValidation>
    <dataValidation type="list" allowBlank="1" sqref="S4">
      <formula1>"Yes,No"</formula1>
    </dataValidation>
    <dataValidation type="list" allowBlank="1" sqref="T4">
      <formula1>"B,C,EC"</formula1>
    </dataValidation>
    <dataValidation type="list" allowBlank="1" sqref="I5">
      <formula1>"Essence,Electric,GNV,Hybrid,GO"</formula1>
    </dataValidation>
    <dataValidation type="list" allowBlank="1" sqref="S5">
      <formula1>"Yes,No"</formula1>
    </dataValidation>
    <dataValidation type="list" allowBlank="1" sqref="T5">
      <formula1>"B,C,EC"</formula1>
    </dataValidation>
    <dataValidation type="list" allowBlank="1" sqref="I6">
      <formula1>"Essence,Electric,GNV,Hybrid,GO"</formula1>
    </dataValidation>
    <dataValidation type="list" allowBlank="1" sqref="S6">
      <formula1>"Yes,No"</formula1>
    </dataValidation>
    <dataValidation type="list" allowBlank="1" sqref="T6">
      <formula1>"B,C,EC"</formula1>
    </dataValidation>
    <dataValidation type="list" allowBlank="1" sqref="I7">
      <formula1>"Essence,Electric,GNV,Hybrid,GO"</formula1>
    </dataValidation>
    <dataValidation type="list" allowBlank="1" sqref="S7">
      <formula1>"Yes,No"</formula1>
    </dataValidation>
    <dataValidation type="list" allowBlank="1" sqref="T7">
      <formula1>"B,C,EC"</formula1>
    </dataValidation>
    <dataValidation type="list" allowBlank="1" sqref="I8">
      <formula1>"Essence,Electric,GNV,Hybrid,GO"</formula1>
    </dataValidation>
    <dataValidation type="list" allowBlank="1" sqref="S8">
      <formula1>"Yes,No"</formula1>
    </dataValidation>
    <dataValidation type="list" allowBlank="1" sqref="T8">
      <formula1>"B,C,EC"</formula1>
    </dataValidation>
    <dataValidation type="list" allowBlank="1" sqref="I9">
      <formula1>"Essence,Electric,GNV,Hybrid,GO"</formula1>
    </dataValidation>
    <dataValidation type="list" allowBlank="1" sqref="S9">
      <formula1>"Yes,No"</formula1>
    </dataValidation>
    <dataValidation type="list" allowBlank="1" sqref="T9">
      <formula1>"B,C,EC"</formula1>
    </dataValidation>
    <dataValidation type="list" allowBlank="1" sqref="I10">
      <formula1>"Essence,Electric,GNV,Hybrid,GO"</formula1>
    </dataValidation>
    <dataValidation type="list" allowBlank="1" sqref="S10">
      <formula1>"Yes,No"</formula1>
    </dataValidation>
    <dataValidation type="list" allowBlank="1" sqref="T10">
      <formula1>"B,C,EC"</formula1>
    </dataValidation>
    <dataValidation type="list" allowBlank="1" sqref="I11">
      <formula1>"Essence,Electric,GNV,Hybrid,GO"</formula1>
    </dataValidation>
    <dataValidation type="list" allowBlank="1" sqref="S11">
      <formula1>"Yes,No"</formula1>
    </dataValidation>
    <dataValidation type="list" allowBlank="1" sqref="T11">
      <formula1>"B,C,EC"</formula1>
    </dataValidation>
    <dataValidation type="list" allowBlank="1" sqref="I12">
      <formula1>"Essence,Electric,GNV,Hybrid,GO"</formula1>
    </dataValidation>
    <dataValidation type="list" allowBlank="1" sqref="S12">
      <formula1>"Yes,No"</formula1>
    </dataValidation>
    <dataValidation type="list" allowBlank="1" sqref="T12">
      <formula1>"B,C,EC"</formula1>
    </dataValidation>
    <dataValidation type="list" allowBlank="1" sqref="I13">
      <formula1>"Essence,Electric,GNV,Hybrid,GO"</formula1>
    </dataValidation>
    <dataValidation type="list" allowBlank="1" sqref="S13">
      <formula1>"Yes,No"</formula1>
    </dataValidation>
    <dataValidation type="list" allowBlank="1" sqref="T13">
      <formula1>"B,C,EC"</formula1>
    </dataValidation>
    <dataValidation type="list" allowBlank="1" sqref="I14">
      <formula1>"Essence,Electric,GNV,Hybrid,GO"</formula1>
    </dataValidation>
    <dataValidation type="list" allowBlank="1" sqref="S14">
      <formula1>"Yes,No"</formula1>
    </dataValidation>
    <dataValidation type="list" allowBlank="1" sqref="T14">
      <formula1>"B,C,EC"</formula1>
    </dataValidation>
    <dataValidation type="list" allowBlank="1" sqref="I15">
      <formula1>"Essence,Electric,GNV,Hybrid,GO"</formula1>
    </dataValidation>
    <dataValidation type="list" allowBlank="1" sqref="S15">
      <formula1>"Yes,No"</formula1>
    </dataValidation>
    <dataValidation type="list" allowBlank="1" sqref="T15">
      <formula1>"B,C,EC"</formula1>
    </dataValidation>
    <dataValidation type="list" allowBlank="1" sqref="I16">
      <formula1>"Essence,Electric,GNV,Hybrid,GO"</formula1>
    </dataValidation>
    <dataValidation type="list" allowBlank="1" sqref="S16">
      <formula1>"Yes,No"</formula1>
    </dataValidation>
    <dataValidation type="list" allowBlank="1" sqref="T16">
      <formula1>"B,C,EC"</formula1>
    </dataValidation>
    <dataValidation type="list" allowBlank="1" sqref="I17">
      <formula1>"Essence,Electric,GNV,Hybrid,GO"</formula1>
    </dataValidation>
    <dataValidation type="list" allowBlank="1" sqref="S17">
      <formula1>"Yes,No"</formula1>
    </dataValidation>
    <dataValidation type="list" allowBlank="1" sqref="T17">
      <formula1>"B,C,EC"</formula1>
    </dataValidation>
    <dataValidation type="list" allowBlank="1" sqref="I18">
      <formula1>"Essence,Electric,GNV,Hybrid,GO"</formula1>
    </dataValidation>
    <dataValidation type="list" allowBlank="1" sqref="S18">
      <formula1>"Yes,No"</formula1>
    </dataValidation>
    <dataValidation type="list" allowBlank="1" sqref="T18">
      <formula1>"B,C,EC"</formula1>
    </dataValidation>
    <dataValidation type="list" allowBlank="1" sqref="I19">
      <formula1>"Essence,Electric,GNV,Hybrid,GO"</formula1>
    </dataValidation>
    <dataValidation type="list" allowBlank="1" sqref="S19">
      <formula1>"Yes,No"</formula1>
    </dataValidation>
    <dataValidation type="list" allowBlank="1" sqref="T19">
      <formula1>"B,C,EC"</formula1>
    </dataValidation>
    <dataValidation type="list" allowBlank="1" sqref="I20">
      <formula1>"Essence,Electric,GNV,Hybrid,GO"</formula1>
    </dataValidation>
    <dataValidation type="list" allowBlank="1" sqref="S20">
      <formula1>"Yes,No"</formula1>
    </dataValidation>
    <dataValidation type="list" allowBlank="1" sqref="T20">
      <formula1>"B,C,EC"</formula1>
    </dataValidation>
    <dataValidation type="list" allowBlank="1" sqref="I21">
      <formula1>"Essence,Electric,GNV,Hybrid,GO"</formula1>
    </dataValidation>
    <dataValidation type="list" allowBlank="1" sqref="S21">
      <formula1>"Yes,No"</formula1>
    </dataValidation>
    <dataValidation type="list" allowBlank="1" sqref="T21">
      <formula1>"B,C,EC"</formula1>
    </dataValidation>
    <dataValidation type="list" allowBlank="1" sqref="I22">
      <formula1>"Essence,Electric,GNV,Hybrid,GO"</formula1>
    </dataValidation>
    <dataValidation type="list" allowBlank="1" sqref="S22">
      <formula1>"Yes,No"</formula1>
    </dataValidation>
    <dataValidation type="list" allowBlank="1" sqref="T22">
      <formula1>"B,C,EC"</formula1>
    </dataValidation>
    <dataValidation type="list" allowBlank="1" sqref="I23">
      <formula1>"Essence,Electric,GNV,Hybrid,GO"</formula1>
    </dataValidation>
    <dataValidation type="list" allowBlank="1" sqref="S23">
      <formula1>"Yes,No"</formula1>
    </dataValidation>
    <dataValidation type="list" allowBlank="1" sqref="T23">
      <formula1>"B,C,EC"</formula1>
    </dataValidation>
    <dataValidation type="list" allowBlank="1" sqref="I24">
      <formula1>"Essence,Electric,GNV,Hybrid,GO"</formula1>
    </dataValidation>
    <dataValidation type="list" allowBlank="1" sqref="S24">
      <formula1>"Yes,No"</formula1>
    </dataValidation>
    <dataValidation type="list" allowBlank="1" sqref="T24">
      <formula1>"B,C,EC"</formula1>
    </dataValidation>
    <dataValidation type="list" allowBlank="1" sqref="I25">
      <formula1>"Essence,Electric,GNV,Hybrid,GO"</formula1>
    </dataValidation>
    <dataValidation type="list" allowBlank="1" sqref="S25">
      <formula1>"Yes,No"</formula1>
    </dataValidation>
    <dataValidation type="list" allowBlank="1" sqref="T25">
      <formula1>"B,C,EC"</formula1>
    </dataValidation>
    <dataValidation type="list" allowBlank="1" sqref="I26">
      <formula1>"Essence,Electric,GNV,Hybrid,GO"</formula1>
    </dataValidation>
    <dataValidation type="list" allowBlank="1" sqref="S26">
      <formula1>"Yes,No"</formula1>
    </dataValidation>
    <dataValidation type="list" allowBlank="1" sqref="T26">
      <formula1>"B,C,EC"</formula1>
    </dataValidation>
    <dataValidation type="list" allowBlank="1" sqref="I27">
      <formula1>"Essence,Electric,GNV,Hybrid,GO"</formula1>
    </dataValidation>
    <dataValidation type="list" allowBlank="1" sqref="S27">
      <formula1>"Yes,No"</formula1>
    </dataValidation>
    <dataValidation type="list" allowBlank="1" sqref="T27">
      <formula1>"B,C,EC"</formula1>
    </dataValidation>
    <dataValidation type="list" allowBlank="1" sqref="I28">
      <formula1>"Essence,Electric,GNV,Hybrid,GO"</formula1>
    </dataValidation>
    <dataValidation type="list" allowBlank="1" sqref="S28">
      <formula1>"Yes,No"</formula1>
    </dataValidation>
    <dataValidation type="list" allowBlank="1" sqref="T28">
      <formula1>"B,C,EC"</formula1>
    </dataValidation>
    <dataValidation type="list" allowBlank="1" sqref="I29">
      <formula1>"Essence,Electric,GNV,Hybrid,GO"</formula1>
    </dataValidation>
    <dataValidation type="list" allowBlank="1" sqref="S29">
      <formula1>"Yes,No"</formula1>
    </dataValidation>
    <dataValidation type="list" allowBlank="1" sqref="T29">
      <formula1>"B,C,EC"</formula1>
    </dataValidation>
    <dataValidation type="list" allowBlank="1" sqref="I30">
      <formula1>"Essence,Electric,GNV,Hybrid,GO"</formula1>
    </dataValidation>
    <dataValidation type="list" allowBlank="1" sqref="S30">
      <formula1>"Yes,No"</formula1>
    </dataValidation>
    <dataValidation type="list" allowBlank="1" sqref="T30">
      <formula1>"B,C,EC"</formula1>
    </dataValidation>
    <dataValidation type="list" allowBlank="1" sqref="I31">
      <formula1>"Essence,Electric,GNV,Hybrid,GO"</formula1>
    </dataValidation>
    <dataValidation type="list" allowBlank="1" sqref="S31">
      <formula1>"Yes,No"</formula1>
    </dataValidation>
    <dataValidation type="list" allowBlank="1" sqref="T31">
      <formula1>"B,C,EC"</formula1>
    </dataValidation>
    <dataValidation type="list" allowBlank="1" sqref="I32">
      <formula1>"Essence,Electric,GNV,Hybrid,GO"</formula1>
    </dataValidation>
    <dataValidation type="list" allowBlank="1" sqref="S32">
      <formula1>"Yes,No"</formula1>
    </dataValidation>
    <dataValidation type="list" allowBlank="1" sqref="T32">
      <formula1>"B,C,EC"</formula1>
    </dataValidation>
    <dataValidation type="list" allowBlank="1" sqref="I33">
      <formula1>"Essence,Electric,GNV,Hybrid,GO"</formula1>
    </dataValidation>
    <dataValidation type="list" allowBlank="1" sqref="S33">
      <formula1>"Yes,No"</formula1>
    </dataValidation>
    <dataValidation type="list" allowBlank="1" sqref="T33">
      <formula1>"B,C,EC"</formula1>
    </dataValidation>
    <dataValidation type="list" allowBlank="1" sqref="I34">
      <formula1>"Essence,Electric,GNV,Hybrid,GO"</formula1>
    </dataValidation>
    <dataValidation type="list" allowBlank="1" sqref="S34">
      <formula1>"Yes,No"</formula1>
    </dataValidation>
    <dataValidation type="list" allowBlank="1" sqref="T34">
      <formula1>"B,C,EC"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.140625" customWidth="1"/>
    <col min="2" max="2" width="15" customWidth="1"/>
    <col min="3" max="3" width="15.5703125" customWidth="1"/>
    <col min="4" max="4" width="16.140625" customWidth="1"/>
    <col min="5" max="5" width="13.5703125" customWidth="1"/>
  </cols>
  <sheetData>
    <row r="1" spans="1:5" x14ac:dyDescent="0.25">
      <c r="A1" s="6835" t="s">
        <v>0</v>
      </c>
      <c r="B1" s="8654" t="s">
        <v>1</v>
      </c>
      <c r="C1" s="8654" t="s">
        <v>2</v>
      </c>
      <c r="D1" s="8654" t="s">
        <v>2</v>
      </c>
      <c r="E1" s="6835" t="s">
        <v>101</v>
      </c>
    </row>
    <row r="2" spans="1:5" x14ac:dyDescent="0.25">
      <c r="A2" s="6836" t="s">
        <v>5</v>
      </c>
      <c r="B2" s="6836" t="s">
        <v>6</v>
      </c>
      <c r="C2" s="6836" t="s">
        <v>7</v>
      </c>
      <c r="D2" s="6836" t="s">
        <v>8</v>
      </c>
      <c r="E2" s="6836" t="s">
        <v>102</v>
      </c>
    </row>
    <row r="3" spans="1:5" x14ac:dyDescent="0.25">
      <c r="A3" s="6837" t="s">
        <v>129</v>
      </c>
      <c r="B3" s="6838" t="s">
        <v>130</v>
      </c>
      <c r="C3" s="6839" t="s">
        <v>2</v>
      </c>
      <c r="D3" s="6840" t="s">
        <v>2</v>
      </c>
      <c r="E3" s="6841"/>
    </row>
    <row r="4" spans="1:5" x14ac:dyDescent="0.25">
      <c r="A4" s="6842" t="str">
        <f>IF(COUNTIF(B4:Z4, "*") &gt; 0,"node_excel_986e4ae0-7091-4c15-a910-56dbc4f9b4b9", "")</f>
        <v/>
      </c>
      <c r="B4" s="6843"/>
      <c r="C4" s="6844"/>
      <c r="D4" s="6845"/>
      <c r="E4" s="6846"/>
    </row>
    <row r="5" spans="1:5" x14ac:dyDescent="0.25">
      <c r="A5" s="6847" t="str">
        <f>IF(COUNTIF(B5:Z5, "*") &gt; 0,"node_excel_e5bffc22-3b95-46c1-be14-6fdd38bc1504", "")</f>
        <v/>
      </c>
      <c r="B5" s="6848"/>
      <c r="C5" s="6849"/>
      <c r="D5" s="6850"/>
      <c r="E5" s="6851"/>
    </row>
    <row r="6" spans="1:5" x14ac:dyDescent="0.25">
      <c r="A6" s="6852" t="str">
        <f>IF(COUNTIF(B6:Z6, "*") &gt; 0,"node_excel_c946bd48-f1e3-4a62-9305-90e4c4ef1390", "")</f>
        <v/>
      </c>
      <c r="B6" s="6853"/>
      <c r="C6" s="6854"/>
      <c r="D6" s="6855"/>
      <c r="E6" s="6856"/>
    </row>
    <row r="7" spans="1:5" x14ac:dyDescent="0.25">
      <c r="A7" s="6857" t="str">
        <f>IF(COUNTIF(B7:Z7, "*") &gt; 0,"node_excel_8af14d9a-c72a-4232-a7a3-f9b0dbd1a81a", "")</f>
        <v/>
      </c>
      <c r="B7" s="6858"/>
      <c r="C7" s="6859"/>
      <c r="D7" s="6860"/>
      <c r="E7" s="6861"/>
    </row>
    <row r="8" spans="1:5" x14ac:dyDescent="0.25">
      <c r="A8" s="6862" t="str">
        <f>IF(COUNTIF(B8:Z8, "*") &gt; 0,"node_excel_e29fc9e1-1baa-4122-a596-7d981d98b8f8", "")</f>
        <v/>
      </c>
      <c r="B8" s="6863"/>
      <c r="C8" s="6864"/>
      <c r="D8" s="6865"/>
      <c r="E8" s="6866"/>
    </row>
    <row r="9" spans="1:5" x14ac:dyDescent="0.25">
      <c r="A9" s="6867" t="str">
        <f>IF(COUNTIF(B9:Z9, "*") &gt; 0,"node_excel_764f6838-6f95-47d9-b6aa-829a14a385d5", "")</f>
        <v/>
      </c>
      <c r="B9" s="6868"/>
      <c r="C9" s="6869"/>
      <c r="D9" s="6870"/>
      <c r="E9" s="6871"/>
    </row>
    <row r="10" spans="1:5" x14ac:dyDescent="0.25">
      <c r="A10" s="6872" t="str">
        <f>IF(COUNTIF(B10:Z10, "*") &gt; 0,"node_excel_a50a316f-378e-4891-b85e-6c7cc042495a", "")</f>
        <v/>
      </c>
      <c r="B10" s="6873"/>
      <c r="C10" s="6874"/>
      <c r="D10" s="6875"/>
      <c r="E10" s="6876"/>
    </row>
    <row r="11" spans="1:5" x14ac:dyDescent="0.25">
      <c r="A11" s="6877" t="str">
        <f>IF(COUNTIF(B11:Z11, "*") &gt; 0,"node_excel_47471c8a-f9f2-4c41-876c-916dd37266e6", "")</f>
        <v/>
      </c>
      <c r="B11" s="6878"/>
      <c r="C11" s="6879"/>
      <c r="D11" s="6880"/>
      <c r="E11" s="6881"/>
    </row>
    <row r="12" spans="1:5" x14ac:dyDescent="0.25">
      <c r="A12" s="6882" t="str">
        <f>IF(COUNTIF(B12:Z12, "*") &gt; 0,"node_excel_29e56448-c464-4460-83ff-22ccb94ef5ca", "")</f>
        <v/>
      </c>
      <c r="B12" s="6883"/>
      <c r="C12" s="6884"/>
      <c r="D12" s="6885"/>
      <c r="E12" s="6886"/>
    </row>
    <row r="13" spans="1:5" x14ac:dyDescent="0.25">
      <c r="A13" s="6887" t="str">
        <f>IF(COUNTIF(B13:Z13, "*") &gt; 0,"node_excel_425a021a-0ae2-4f5d-b80d-5e3c2b8c1b8b", "")</f>
        <v/>
      </c>
      <c r="B13" s="6888"/>
      <c r="C13" s="6889"/>
      <c r="D13" s="6890"/>
      <c r="E13" s="6891"/>
    </row>
    <row r="14" spans="1:5" x14ac:dyDescent="0.25">
      <c r="A14" s="6892" t="str">
        <f>IF(COUNTIF(B14:Z14, "*") &gt; 0,"node_excel_b0adbfa6-24cf-4bab-b11e-6a3bb69038fb", "")</f>
        <v/>
      </c>
      <c r="B14" s="6893"/>
      <c r="C14" s="6894"/>
      <c r="D14" s="6895"/>
      <c r="E14" s="6896"/>
    </row>
    <row r="15" spans="1:5" x14ac:dyDescent="0.25">
      <c r="A15" s="6897" t="str">
        <f>IF(COUNTIF(B15:Z15, "*") &gt; 0,"node_excel_f18c3501-5947-4ae0-8251-e24c0ce92bb7", "")</f>
        <v/>
      </c>
      <c r="B15" s="6898"/>
      <c r="C15" s="6899"/>
      <c r="D15" s="6900"/>
      <c r="E15" s="6901"/>
    </row>
    <row r="16" spans="1:5" x14ac:dyDescent="0.25">
      <c r="A16" s="6902" t="str">
        <f>IF(COUNTIF(B16:Z16, "*") &gt; 0,"node_excel_b0428b61-1a35-4639-aebd-dbbdb55d51f8", "")</f>
        <v/>
      </c>
      <c r="B16" s="6903"/>
      <c r="C16" s="6904"/>
      <c r="D16" s="6905"/>
      <c r="E16" s="6906"/>
    </row>
    <row r="17" spans="1:5" x14ac:dyDescent="0.25">
      <c r="A17" s="6907" t="str">
        <f>IF(COUNTIF(B17:Z17, "*") &gt; 0,"node_excel_6a7e7dd8-b7aa-4d6b-b798-a46fba32026e", "")</f>
        <v/>
      </c>
      <c r="B17" s="6908"/>
      <c r="C17" s="6909"/>
      <c r="D17" s="6910"/>
      <c r="E17" s="6911"/>
    </row>
    <row r="18" spans="1:5" x14ac:dyDescent="0.25">
      <c r="A18" s="6912" t="str">
        <f>IF(COUNTIF(B18:Z18, "*") &gt; 0,"node_excel_76212bb1-78e1-4466-8d01-edee12d6fb3c", "")</f>
        <v/>
      </c>
      <c r="B18" s="6913"/>
      <c r="C18" s="6914"/>
      <c r="D18" s="6915"/>
      <c r="E18" s="6916"/>
    </row>
    <row r="19" spans="1:5" x14ac:dyDescent="0.25">
      <c r="A19" s="6917" t="str">
        <f>IF(COUNTIF(B19:Z19, "*") &gt; 0,"node_excel_739c8318-d175-4f80-b67b-507ecc86cdeb", "")</f>
        <v/>
      </c>
      <c r="B19" s="6918"/>
      <c r="C19" s="6919"/>
      <c r="D19" s="6920"/>
      <c r="E19" s="6921"/>
    </row>
    <row r="20" spans="1:5" x14ac:dyDescent="0.25">
      <c r="A20" s="6922" t="str">
        <f>IF(COUNTIF(B20:Z20, "*") &gt; 0,"node_excel_3d8509a2-2809-48aa-957b-60f197c0724c", "")</f>
        <v/>
      </c>
      <c r="B20" s="6923"/>
      <c r="C20" s="6924"/>
      <c r="D20" s="6925"/>
      <c r="E20" s="6926"/>
    </row>
    <row r="21" spans="1:5" x14ac:dyDescent="0.25">
      <c r="A21" s="6927" t="str">
        <f>IF(COUNTIF(B21:Z21, "*") &gt; 0,"node_excel_40e410f8-2d24-403e-8fb5-cf387f35c66d", "")</f>
        <v/>
      </c>
      <c r="B21" s="6928"/>
      <c r="C21" s="6929"/>
      <c r="D21" s="6930"/>
      <c r="E21" s="6931"/>
    </row>
    <row r="22" spans="1:5" x14ac:dyDescent="0.25">
      <c r="A22" s="6932" t="str">
        <f>IF(COUNTIF(B22:Z22, "*") &gt; 0,"node_excel_ed0dd027-c895-4b48-b176-6da89fd56f19", "")</f>
        <v/>
      </c>
      <c r="B22" s="6933"/>
      <c r="C22" s="6934"/>
      <c r="D22" s="6935"/>
      <c r="E22" s="6936"/>
    </row>
    <row r="23" spans="1:5" x14ac:dyDescent="0.25">
      <c r="A23" s="6937" t="str">
        <f>IF(COUNTIF(B23:Z23, "*") &gt; 0,"node_excel_7c5512e5-d996-4827-9465-5fc062d11c01", "")</f>
        <v/>
      </c>
      <c r="B23" s="6938"/>
      <c r="C23" s="6939"/>
      <c r="D23" s="6940"/>
      <c r="E23" s="6941"/>
    </row>
    <row r="24" spans="1:5" x14ac:dyDescent="0.25">
      <c r="A24" s="6942" t="str">
        <f>IF(COUNTIF(B24:Z24, "*") &gt; 0,"node_excel_9b07bdeb-83e4-45ce-b1ee-10b00a483b82", "")</f>
        <v/>
      </c>
      <c r="B24" s="6943"/>
      <c r="C24" s="6944"/>
      <c r="D24" s="6945"/>
      <c r="E24" s="6946"/>
    </row>
    <row r="25" spans="1:5" x14ac:dyDescent="0.25">
      <c r="A25" s="6947" t="str">
        <f>IF(COUNTIF(B25:Z25, "*") &gt; 0,"node_excel_1f5b0313-ae27-435f-920d-c370276628ad", "")</f>
        <v/>
      </c>
      <c r="B25" s="6948"/>
      <c r="C25" s="6949"/>
      <c r="D25" s="6950"/>
      <c r="E25" s="6951"/>
    </row>
    <row r="26" spans="1:5" x14ac:dyDescent="0.25">
      <c r="A26" s="6952" t="str">
        <f>IF(COUNTIF(B26:Z26, "*") &gt; 0,"node_excel_42cd2d0a-5321-405c-95d4-df609191667f", "")</f>
        <v/>
      </c>
      <c r="B26" s="6953"/>
      <c r="C26" s="6954"/>
      <c r="D26" s="6955"/>
      <c r="E26" s="6956"/>
    </row>
    <row r="27" spans="1:5" x14ac:dyDescent="0.25">
      <c r="A27" s="6957" t="str">
        <f>IF(COUNTIF(B27:Z27, "*") &gt; 0,"node_excel_30cd199b-d83a-41d1-8b3f-04daa9a081c8", "")</f>
        <v/>
      </c>
      <c r="B27" s="6958"/>
      <c r="C27" s="6959"/>
      <c r="D27" s="6960"/>
      <c r="E27" s="6961"/>
    </row>
    <row r="28" spans="1:5" x14ac:dyDescent="0.25">
      <c r="A28" s="6962" t="str">
        <f>IF(COUNTIF(B28:Z28, "*") &gt; 0,"node_excel_659be144-ab39-487e-989f-a97185ffb2da", "")</f>
        <v/>
      </c>
      <c r="B28" s="6963"/>
      <c r="C28" s="6964"/>
      <c r="D28" s="6965"/>
      <c r="E28" s="6966"/>
    </row>
    <row r="29" spans="1:5" x14ac:dyDescent="0.25">
      <c r="A29" s="6967" t="str">
        <f>IF(COUNTIF(B29:Z29, "*") &gt; 0,"node_excel_37b5459b-dea8-4f55-98f3-40b871fb20e5", "")</f>
        <v/>
      </c>
      <c r="B29" s="6968"/>
      <c r="C29" s="6969"/>
      <c r="D29" s="6970"/>
      <c r="E29" s="6971"/>
    </row>
    <row r="30" spans="1:5" x14ac:dyDescent="0.25">
      <c r="A30" s="6972" t="str">
        <f>IF(COUNTIF(B30:Z30, "*") &gt; 0,"node_excel_643cbb61-50bd-4f31-859b-e8f73565d419", "")</f>
        <v/>
      </c>
      <c r="B30" s="6973"/>
      <c r="C30" s="6974"/>
      <c r="D30" s="6975"/>
      <c r="E30" s="6976"/>
    </row>
    <row r="31" spans="1:5" x14ac:dyDescent="0.25">
      <c r="A31" s="6977" t="str">
        <f>IF(COUNTIF(B31:Z31, "*") &gt; 0,"node_excel_73c8a143-f5cd-4a5e-a0f2-7e8969863ed4", "")</f>
        <v/>
      </c>
      <c r="B31" s="6978"/>
      <c r="C31" s="6979"/>
      <c r="D31" s="6980"/>
      <c r="E31" s="6981"/>
    </row>
    <row r="32" spans="1:5" x14ac:dyDescent="0.25">
      <c r="A32" s="6982" t="str">
        <f>IF(COUNTIF(B32:Z32, "*") &gt; 0,"node_excel_6638a5e1-4a23-4a3b-842d-6dda242e73b2", "")</f>
        <v/>
      </c>
      <c r="B32" s="6983"/>
      <c r="C32" s="6984"/>
      <c r="D32" s="6985"/>
      <c r="E32" s="6986"/>
    </row>
    <row r="33" spans="1:5" x14ac:dyDescent="0.25">
      <c r="A33" s="6987" t="str">
        <f>IF(COUNTIF(B33:Z33, "*") &gt; 0,"node_excel_ef01b1fd-c81c-4fca-bd5f-9df08be6c128", "")</f>
        <v/>
      </c>
      <c r="B33" s="6988"/>
      <c r="C33" s="6989"/>
      <c r="D33" s="6990"/>
      <c r="E33" s="6991"/>
    </row>
    <row r="34" spans="1:5" x14ac:dyDescent="0.25">
      <c r="A34" s="6992"/>
      <c r="B34" s="6992"/>
      <c r="C34" s="6992"/>
      <c r="D34" s="6992"/>
      <c r="E34" s="6992"/>
    </row>
  </sheetData>
  <sheetProtection sheet="1" objects="1" scenarios="1"/>
  <mergeCells count="1">
    <mergeCell ref="B1:D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.28515625" customWidth="1"/>
    <col min="2" max="2" width="8.140625" customWidth="1"/>
    <col min="3" max="3" width="15.5703125" customWidth="1"/>
    <col min="4" max="4" width="16.140625" customWidth="1"/>
    <col min="5" max="5" width="14" customWidth="1"/>
    <col min="6" max="6" width="10.140625" customWidth="1"/>
    <col min="7" max="7" width="7.7109375" customWidth="1"/>
    <col min="8" max="8" width="19.85546875" customWidth="1"/>
    <col min="9" max="9" width="13.42578125" customWidth="1"/>
    <col min="10" max="10" width="10.7109375" customWidth="1"/>
    <col min="11" max="11" width="15.7109375" customWidth="1"/>
    <col min="12" max="12" width="10.28515625" customWidth="1"/>
    <col min="13" max="13" width="13.5703125" customWidth="1"/>
  </cols>
  <sheetData>
    <row r="1" spans="1:13" x14ac:dyDescent="0.25">
      <c r="A1" s="6993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2</v>
      </c>
      <c r="K1" s="8654" t="s">
        <v>2</v>
      </c>
      <c r="L1" s="8654" t="s">
        <v>2</v>
      </c>
      <c r="M1" s="6993" t="s">
        <v>101</v>
      </c>
    </row>
    <row r="2" spans="1:13" x14ac:dyDescent="0.25">
      <c r="A2" s="6994" t="s">
        <v>5</v>
      </c>
      <c r="B2" s="6994" t="s">
        <v>6</v>
      </c>
      <c r="C2" s="6994" t="s">
        <v>7</v>
      </c>
      <c r="D2" s="6994" t="s">
        <v>8</v>
      </c>
      <c r="E2" s="6994" t="s">
        <v>119</v>
      </c>
      <c r="F2" s="6994" t="s">
        <v>106</v>
      </c>
      <c r="G2" s="6994" t="s">
        <v>131</v>
      </c>
      <c r="H2" s="6994" t="s">
        <v>132</v>
      </c>
      <c r="I2" s="6994" t="s">
        <v>133</v>
      </c>
      <c r="J2" s="6994" t="s">
        <v>134</v>
      </c>
      <c r="K2" s="6994" t="s">
        <v>135</v>
      </c>
      <c r="L2" s="6994" t="s">
        <v>136</v>
      </c>
      <c r="M2" s="6994" t="s">
        <v>102</v>
      </c>
    </row>
    <row r="3" spans="1:13" x14ac:dyDescent="0.25">
      <c r="A3" s="6995" t="s">
        <v>137</v>
      </c>
      <c r="B3" s="6996" t="s">
        <v>138</v>
      </c>
      <c r="C3" s="6997" t="s">
        <v>2</v>
      </c>
      <c r="D3" s="6998" t="s">
        <v>2</v>
      </c>
      <c r="E3" s="6999" t="s">
        <v>126</v>
      </c>
      <c r="F3" s="7000" t="s">
        <v>86</v>
      </c>
      <c r="G3" s="7001" t="s">
        <v>139</v>
      </c>
      <c r="H3" s="7002" t="s">
        <v>55</v>
      </c>
      <c r="I3" s="7003" t="s">
        <v>55</v>
      </c>
      <c r="J3" s="7004" t="s">
        <v>140</v>
      </c>
      <c r="K3" s="7005" t="s">
        <v>141</v>
      </c>
      <c r="L3" s="7006" t="s">
        <v>87</v>
      </c>
      <c r="M3" s="7007"/>
    </row>
    <row r="4" spans="1:13" x14ac:dyDescent="0.25">
      <c r="A4" s="7008" t="s">
        <v>142</v>
      </c>
      <c r="B4" s="7009" t="s">
        <v>143</v>
      </c>
      <c r="C4" s="7010" t="s">
        <v>2</v>
      </c>
      <c r="D4" s="7011" t="s">
        <v>2</v>
      </c>
      <c r="E4" s="7012" t="s">
        <v>126</v>
      </c>
      <c r="F4" s="7013" t="s">
        <v>123</v>
      </c>
      <c r="G4" s="7014" t="s">
        <v>139</v>
      </c>
      <c r="H4" s="7015" t="s">
        <v>55</v>
      </c>
      <c r="I4" s="7016" t="s">
        <v>55</v>
      </c>
      <c r="J4" s="7017" t="s">
        <v>140</v>
      </c>
      <c r="K4" s="7018" t="s">
        <v>141</v>
      </c>
      <c r="L4" s="7019" t="s">
        <v>87</v>
      </c>
      <c r="M4" s="7020"/>
    </row>
    <row r="5" spans="1:13" x14ac:dyDescent="0.25">
      <c r="A5" s="7021" t="str">
        <f>IF(COUNTIF(B5:Z5, "*") &gt; 0,"node_excel_18d60418-f5d0-441d-8c1a-fa4fa7e4abcd", "")</f>
        <v/>
      </c>
      <c r="B5" s="7022"/>
      <c r="C5" s="7023"/>
      <c r="D5" s="7024"/>
      <c r="E5" s="7025"/>
      <c r="F5" s="7026"/>
      <c r="G5" s="7027"/>
      <c r="H5" s="7028"/>
      <c r="I5" s="7029"/>
      <c r="J5" s="7030"/>
      <c r="K5" s="7031"/>
      <c r="L5" s="7032"/>
      <c r="M5" s="7033"/>
    </row>
    <row r="6" spans="1:13" x14ac:dyDescent="0.25">
      <c r="A6" s="7034" t="str">
        <f>IF(COUNTIF(B6:Z6, "*") &gt; 0,"node_excel_2ff6c66b-1d37-4dd8-9293-dd42a464dc45", "")</f>
        <v/>
      </c>
      <c r="B6" s="7035"/>
      <c r="C6" s="7036"/>
      <c r="D6" s="7037"/>
      <c r="E6" s="7038"/>
      <c r="F6" s="7039"/>
      <c r="G6" s="7040"/>
      <c r="H6" s="7041"/>
      <c r="I6" s="7042"/>
      <c r="J6" s="7043"/>
      <c r="K6" s="7044"/>
      <c r="L6" s="7045"/>
      <c r="M6" s="7046"/>
    </row>
    <row r="7" spans="1:13" x14ac:dyDescent="0.25">
      <c r="A7" s="7047" t="str">
        <f>IF(COUNTIF(B7:Z7, "*") &gt; 0,"node_excel_0c8c751c-ac5b-4304-a292-4f39e49bce17", "")</f>
        <v/>
      </c>
      <c r="B7" s="7048"/>
      <c r="C7" s="7049"/>
      <c r="D7" s="7050"/>
      <c r="E7" s="7051"/>
      <c r="F7" s="7052"/>
      <c r="G7" s="7053"/>
      <c r="H7" s="7054"/>
      <c r="I7" s="7055"/>
      <c r="J7" s="7056"/>
      <c r="K7" s="7057"/>
      <c r="L7" s="7058"/>
      <c r="M7" s="7059"/>
    </row>
    <row r="8" spans="1:13" x14ac:dyDescent="0.25">
      <c r="A8" s="7060" t="str">
        <f>IF(COUNTIF(B8:Z8, "*") &gt; 0,"node_excel_77138fce-b60b-4da1-b010-79f5ee410611", "")</f>
        <v/>
      </c>
      <c r="B8" s="7061"/>
      <c r="C8" s="7062"/>
      <c r="D8" s="7063"/>
      <c r="E8" s="7064"/>
      <c r="F8" s="7065"/>
      <c r="G8" s="7066"/>
      <c r="H8" s="7067"/>
      <c r="I8" s="7068"/>
      <c r="J8" s="7069"/>
      <c r="K8" s="7070"/>
      <c r="L8" s="7071"/>
      <c r="M8" s="7072"/>
    </row>
    <row r="9" spans="1:13" x14ac:dyDescent="0.25">
      <c r="A9" s="7073" t="str">
        <f>IF(COUNTIF(B9:Z9, "*") &gt; 0,"node_excel_c63490fa-41fc-4ce7-942d-a114667a9d1e", "")</f>
        <v/>
      </c>
      <c r="B9" s="7074"/>
      <c r="C9" s="7075"/>
      <c r="D9" s="7076"/>
      <c r="E9" s="7077"/>
      <c r="F9" s="7078"/>
      <c r="G9" s="7079"/>
      <c r="H9" s="7080"/>
      <c r="I9" s="7081"/>
      <c r="J9" s="7082"/>
      <c r="K9" s="7083"/>
      <c r="L9" s="7084"/>
      <c r="M9" s="7085"/>
    </row>
    <row r="10" spans="1:13" x14ac:dyDescent="0.25">
      <c r="A10" s="7086" t="str">
        <f>IF(COUNTIF(B10:Z10, "*") &gt; 0,"node_excel_34f438f3-a886-47a7-a1d5-33932ce5f23e", "")</f>
        <v/>
      </c>
      <c r="B10" s="7087"/>
      <c r="C10" s="7088"/>
      <c r="D10" s="7089"/>
      <c r="E10" s="7090"/>
      <c r="F10" s="7091"/>
      <c r="G10" s="7092"/>
      <c r="H10" s="7093"/>
      <c r="I10" s="7094"/>
      <c r="J10" s="7095"/>
      <c r="K10" s="7096"/>
      <c r="L10" s="7097"/>
      <c r="M10" s="7098"/>
    </row>
    <row r="11" spans="1:13" x14ac:dyDescent="0.25">
      <c r="A11" s="7099" t="str">
        <f>IF(COUNTIF(B11:Z11, "*") &gt; 0,"node_excel_a5d6d0e6-5b35-4446-9032-ae2886185ae9", "")</f>
        <v/>
      </c>
      <c r="B11" s="7100"/>
      <c r="C11" s="7101"/>
      <c r="D11" s="7102"/>
      <c r="E11" s="7103"/>
      <c r="F11" s="7104"/>
      <c r="G11" s="7105"/>
      <c r="H11" s="7106"/>
      <c r="I11" s="7107"/>
      <c r="J11" s="7108"/>
      <c r="K11" s="7109"/>
      <c r="L11" s="7110"/>
      <c r="M11" s="7111"/>
    </row>
    <row r="12" spans="1:13" x14ac:dyDescent="0.25">
      <c r="A12" s="7112" t="str">
        <f>IF(COUNTIF(B12:Z12, "*") &gt; 0,"node_excel_813276eb-9a7d-45e8-b058-e334b8949919", "")</f>
        <v/>
      </c>
      <c r="B12" s="7113"/>
      <c r="C12" s="7114"/>
      <c r="D12" s="7115"/>
      <c r="E12" s="7116"/>
      <c r="F12" s="7117"/>
      <c r="G12" s="7118"/>
      <c r="H12" s="7119"/>
      <c r="I12" s="7120"/>
      <c r="J12" s="7121"/>
      <c r="K12" s="7122"/>
      <c r="L12" s="7123"/>
      <c r="M12" s="7124"/>
    </row>
    <row r="13" spans="1:13" x14ac:dyDescent="0.25">
      <c r="A13" s="7125" t="str">
        <f>IF(COUNTIF(B13:Z13, "*") &gt; 0,"node_excel_790fa906-f79b-4e72-aaae-2ffc0398f6a8", "")</f>
        <v/>
      </c>
      <c r="B13" s="7126"/>
      <c r="C13" s="7127"/>
      <c r="D13" s="7128"/>
      <c r="E13" s="7129"/>
      <c r="F13" s="7130"/>
      <c r="G13" s="7131"/>
      <c r="H13" s="7132"/>
      <c r="I13" s="7133"/>
      <c r="J13" s="7134"/>
      <c r="K13" s="7135"/>
      <c r="L13" s="7136"/>
      <c r="M13" s="7137"/>
    </row>
    <row r="14" spans="1:13" x14ac:dyDescent="0.25">
      <c r="A14" s="7138" t="str">
        <f>IF(COUNTIF(B14:Z14, "*") &gt; 0,"node_excel_4718d085-2f8c-412c-acc2-8ccb5c0ad1c3", "")</f>
        <v/>
      </c>
      <c r="B14" s="7139"/>
      <c r="C14" s="7140"/>
      <c r="D14" s="7141"/>
      <c r="E14" s="7142"/>
      <c r="F14" s="7143"/>
      <c r="G14" s="7144"/>
      <c r="H14" s="7145"/>
      <c r="I14" s="7146"/>
      <c r="J14" s="7147"/>
      <c r="K14" s="7148"/>
      <c r="L14" s="7149"/>
      <c r="M14" s="7150"/>
    </row>
    <row r="15" spans="1:13" x14ac:dyDescent="0.25">
      <c r="A15" s="7151" t="str">
        <f>IF(COUNTIF(B15:Z15, "*") &gt; 0,"node_excel_ee1883bb-93cd-4326-ba15-761353eac723", "")</f>
        <v/>
      </c>
      <c r="B15" s="7152"/>
      <c r="C15" s="7153"/>
      <c r="D15" s="7154"/>
      <c r="E15" s="7155"/>
      <c r="F15" s="7156"/>
      <c r="G15" s="7157"/>
      <c r="H15" s="7158"/>
      <c r="I15" s="7159"/>
      <c r="J15" s="7160"/>
      <c r="K15" s="7161"/>
      <c r="L15" s="7162"/>
      <c r="M15" s="7163"/>
    </row>
    <row r="16" spans="1:13" x14ac:dyDescent="0.25">
      <c r="A16" s="7164" t="str">
        <f>IF(COUNTIF(B16:Z16, "*") &gt; 0,"node_excel_32d60842-7699-4fe6-aa8d-c9d7e5d17135", "")</f>
        <v/>
      </c>
      <c r="B16" s="7165"/>
      <c r="C16" s="7166"/>
      <c r="D16" s="7167"/>
      <c r="E16" s="7168"/>
      <c r="F16" s="7169"/>
      <c r="G16" s="7170"/>
      <c r="H16" s="7171"/>
      <c r="I16" s="7172"/>
      <c r="J16" s="7173"/>
      <c r="K16" s="7174"/>
      <c r="L16" s="7175"/>
      <c r="M16" s="7176"/>
    </row>
    <row r="17" spans="1:13" x14ac:dyDescent="0.25">
      <c r="A17" s="7177" t="str">
        <f>IF(COUNTIF(B17:Z17, "*") &gt; 0,"node_excel_c5c0086d-c51e-4b1c-91c0-2f7817481449", "")</f>
        <v/>
      </c>
      <c r="B17" s="7178"/>
      <c r="C17" s="7179"/>
      <c r="D17" s="7180"/>
      <c r="E17" s="7181"/>
      <c r="F17" s="7182"/>
      <c r="G17" s="7183"/>
      <c r="H17" s="7184"/>
      <c r="I17" s="7185"/>
      <c r="J17" s="7186"/>
      <c r="K17" s="7187"/>
      <c r="L17" s="7188"/>
      <c r="M17" s="7189"/>
    </row>
    <row r="18" spans="1:13" x14ac:dyDescent="0.25">
      <c r="A18" s="7190" t="str">
        <f>IF(COUNTIF(B18:Z18, "*") &gt; 0,"node_excel_4dc9de0c-6bee-4b26-8c11-b46a7ea342cd", "")</f>
        <v/>
      </c>
      <c r="B18" s="7191"/>
      <c r="C18" s="7192"/>
      <c r="D18" s="7193"/>
      <c r="E18" s="7194"/>
      <c r="F18" s="7195"/>
      <c r="G18" s="7196"/>
      <c r="H18" s="7197"/>
      <c r="I18" s="7198"/>
      <c r="J18" s="7199"/>
      <c r="K18" s="7200"/>
      <c r="L18" s="7201"/>
      <c r="M18" s="7202"/>
    </row>
    <row r="19" spans="1:13" x14ac:dyDescent="0.25">
      <c r="A19" s="7203" t="str">
        <f>IF(COUNTIF(B19:Z19, "*") &gt; 0,"node_excel_1015496d-163b-4dc0-b6a4-3b6630eff5a8", "")</f>
        <v/>
      </c>
      <c r="B19" s="7204"/>
      <c r="C19" s="7205"/>
      <c r="D19" s="7206"/>
      <c r="E19" s="7207"/>
      <c r="F19" s="7208"/>
      <c r="G19" s="7209"/>
      <c r="H19" s="7210"/>
      <c r="I19" s="7211"/>
      <c r="J19" s="7212"/>
      <c r="K19" s="7213"/>
      <c r="L19" s="7214"/>
      <c r="M19" s="7215"/>
    </row>
    <row r="20" spans="1:13" x14ac:dyDescent="0.25">
      <c r="A20" s="7216" t="str">
        <f>IF(COUNTIF(B20:Z20, "*") &gt; 0,"node_excel_ea0414a5-14bc-4f52-8298-abf009b176d1", "")</f>
        <v/>
      </c>
      <c r="B20" s="7217"/>
      <c r="C20" s="7218"/>
      <c r="D20" s="7219"/>
      <c r="E20" s="7220"/>
      <c r="F20" s="7221"/>
      <c r="G20" s="7222"/>
      <c r="H20" s="7223"/>
      <c r="I20" s="7224"/>
      <c r="J20" s="7225"/>
      <c r="K20" s="7226"/>
      <c r="L20" s="7227"/>
      <c r="M20" s="7228"/>
    </row>
    <row r="21" spans="1:13" x14ac:dyDescent="0.25">
      <c r="A21" s="7229" t="str">
        <f>IF(COUNTIF(B21:Z21, "*") &gt; 0,"node_excel_836098e5-e173-4b3e-825f-bf491214f217", "")</f>
        <v/>
      </c>
      <c r="B21" s="7230"/>
      <c r="C21" s="7231"/>
      <c r="D21" s="7232"/>
      <c r="E21" s="7233"/>
      <c r="F21" s="7234"/>
      <c r="G21" s="7235"/>
      <c r="H21" s="7236"/>
      <c r="I21" s="7237"/>
      <c r="J21" s="7238"/>
      <c r="K21" s="7239"/>
      <c r="L21" s="7240"/>
      <c r="M21" s="7241"/>
    </row>
    <row r="22" spans="1:13" x14ac:dyDescent="0.25">
      <c r="A22" s="7242" t="str">
        <f>IF(COUNTIF(B22:Z22, "*") &gt; 0,"node_excel_5c94c1c4-dc9d-444c-abc0-6a5f1e919ed5", "")</f>
        <v/>
      </c>
      <c r="B22" s="7243"/>
      <c r="C22" s="7244"/>
      <c r="D22" s="7245"/>
      <c r="E22" s="7246"/>
      <c r="F22" s="7247"/>
      <c r="G22" s="7248"/>
      <c r="H22" s="7249"/>
      <c r="I22" s="7250"/>
      <c r="J22" s="7251"/>
      <c r="K22" s="7252"/>
      <c r="L22" s="7253"/>
      <c r="M22" s="7254"/>
    </row>
    <row r="23" spans="1:13" x14ac:dyDescent="0.25">
      <c r="A23" s="7255" t="str">
        <f>IF(COUNTIF(B23:Z23, "*") &gt; 0,"node_excel_efa9f520-9ea9-4c81-9bf9-b699850837b0", "")</f>
        <v/>
      </c>
      <c r="B23" s="7256"/>
      <c r="C23" s="7257"/>
      <c r="D23" s="7258"/>
      <c r="E23" s="7259"/>
      <c r="F23" s="7260"/>
      <c r="G23" s="7261"/>
      <c r="H23" s="7262"/>
      <c r="I23" s="7263"/>
      <c r="J23" s="7264"/>
      <c r="K23" s="7265"/>
      <c r="L23" s="7266"/>
      <c r="M23" s="7267"/>
    </row>
    <row r="24" spans="1:13" x14ac:dyDescent="0.25">
      <c r="A24" s="7268" t="str">
        <f>IF(COUNTIF(B24:Z24, "*") &gt; 0,"node_excel_02b3002c-f211-438d-8b8c-520e2bbb4ab7", "")</f>
        <v/>
      </c>
      <c r="B24" s="7269"/>
      <c r="C24" s="7270"/>
      <c r="D24" s="7271"/>
      <c r="E24" s="7272"/>
      <c r="F24" s="7273"/>
      <c r="G24" s="7274"/>
      <c r="H24" s="7275"/>
      <c r="I24" s="7276"/>
      <c r="J24" s="7277"/>
      <c r="K24" s="7278"/>
      <c r="L24" s="7279"/>
      <c r="M24" s="7280"/>
    </row>
    <row r="25" spans="1:13" x14ac:dyDescent="0.25">
      <c r="A25" s="7281" t="str">
        <f>IF(COUNTIF(B25:Z25, "*") &gt; 0,"node_excel_6a9ebf0b-ba77-4ffa-ac97-e1b1e3b6e302", "")</f>
        <v/>
      </c>
      <c r="B25" s="7282"/>
      <c r="C25" s="7283"/>
      <c r="D25" s="7284"/>
      <c r="E25" s="7285"/>
      <c r="F25" s="7286"/>
      <c r="G25" s="7287"/>
      <c r="H25" s="7288"/>
      <c r="I25" s="7289"/>
      <c r="J25" s="7290"/>
      <c r="K25" s="7291"/>
      <c r="L25" s="7292"/>
      <c r="M25" s="7293"/>
    </row>
    <row r="26" spans="1:13" x14ac:dyDescent="0.25">
      <c r="A26" s="7294" t="str">
        <f>IF(COUNTIF(B26:Z26, "*") &gt; 0,"node_excel_6736669b-60d6-4303-aa9a-a8882f89502d", "")</f>
        <v/>
      </c>
      <c r="B26" s="7295"/>
      <c r="C26" s="7296"/>
      <c r="D26" s="7297"/>
      <c r="E26" s="7298"/>
      <c r="F26" s="7299"/>
      <c r="G26" s="7300"/>
      <c r="H26" s="7301"/>
      <c r="I26" s="7302"/>
      <c r="J26" s="7303"/>
      <c r="K26" s="7304"/>
      <c r="L26" s="7305"/>
      <c r="M26" s="7306"/>
    </row>
    <row r="27" spans="1:13" x14ac:dyDescent="0.25">
      <c r="A27" s="7307" t="str">
        <f>IF(COUNTIF(B27:Z27, "*") &gt; 0,"node_excel_3493ac9c-cd3d-4fa0-8e35-fce5f323b008", "")</f>
        <v/>
      </c>
      <c r="B27" s="7308"/>
      <c r="C27" s="7309"/>
      <c r="D27" s="7310"/>
      <c r="E27" s="7311"/>
      <c r="F27" s="7312"/>
      <c r="G27" s="7313"/>
      <c r="H27" s="7314"/>
      <c r="I27" s="7315"/>
      <c r="J27" s="7316"/>
      <c r="K27" s="7317"/>
      <c r="L27" s="7318"/>
      <c r="M27" s="7319"/>
    </row>
    <row r="28" spans="1:13" x14ac:dyDescent="0.25">
      <c r="A28" s="7320" t="str">
        <f>IF(COUNTIF(B28:Z28, "*") &gt; 0,"node_excel_912f8bf5-2b92-44d3-ae4b-8e72fcb75221", "")</f>
        <v/>
      </c>
      <c r="B28" s="7321"/>
      <c r="C28" s="7322"/>
      <c r="D28" s="7323"/>
      <c r="E28" s="7324"/>
      <c r="F28" s="7325"/>
      <c r="G28" s="7326"/>
      <c r="H28" s="7327"/>
      <c r="I28" s="7328"/>
      <c r="J28" s="7329"/>
      <c r="K28" s="7330"/>
      <c r="L28" s="7331"/>
      <c r="M28" s="7332"/>
    </row>
    <row r="29" spans="1:13" x14ac:dyDescent="0.25">
      <c r="A29" s="7333" t="str">
        <f>IF(COUNTIF(B29:Z29, "*") &gt; 0,"node_excel_2adedb13-2a4a-476c-83f3-5e2e959ed5e6", "")</f>
        <v/>
      </c>
      <c r="B29" s="7334"/>
      <c r="C29" s="7335"/>
      <c r="D29" s="7336"/>
      <c r="E29" s="7337"/>
      <c r="F29" s="7338"/>
      <c r="G29" s="7339"/>
      <c r="H29" s="7340"/>
      <c r="I29" s="7341"/>
      <c r="J29" s="7342"/>
      <c r="K29" s="7343"/>
      <c r="L29" s="7344"/>
      <c r="M29" s="7345"/>
    </row>
    <row r="30" spans="1:13" x14ac:dyDescent="0.25">
      <c r="A30" s="7346" t="str">
        <f>IF(COUNTIF(B30:Z30, "*") &gt; 0,"node_excel_b9aff825-c29c-4859-b264-7eb553631d7b", "")</f>
        <v/>
      </c>
      <c r="B30" s="7347"/>
      <c r="C30" s="7348"/>
      <c r="D30" s="7349"/>
      <c r="E30" s="7350"/>
      <c r="F30" s="7351"/>
      <c r="G30" s="7352"/>
      <c r="H30" s="7353"/>
      <c r="I30" s="7354"/>
      <c r="J30" s="7355"/>
      <c r="K30" s="7356"/>
      <c r="L30" s="7357"/>
      <c r="M30" s="7358"/>
    </row>
    <row r="31" spans="1:13" x14ac:dyDescent="0.25">
      <c r="A31" s="7359" t="str">
        <f>IF(COUNTIF(B31:Z31, "*") &gt; 0,"node_excel_9f0ad73a-222f-4a6f-b468-b061e5dda716", "")</f>
        <v/>
      </c>
      <c r="B31" s="7360"/>
      <c r="C31" s="7361"/>
      <c r="D31" s="7362"/>
      <c r="E31" s="7363"/>
      <c r="F31" s="7364"/>
      <c r="G31" s="7365"/>
      <c r="H31" s="7366"/>
      <c r="I31" s="7367"/>
      <c r="J31" s="7368"/>
      <c r="K31" s="7369"/>
      <c r="L31" s="7370"/>
      <c r="M31" s="7371"/>
    </row>
    <row r="32" spans="1:13" x14ac:dyDescent="0.25">
      <c r="A32" s="7372" t="str">
        <f>IF(COUNTIF(B32:Z32, "*") &gt; 0,"node_excel_039b1f43-6ac3-44f4-9b20-1c3fc3b8d528", "")</f>
        <v/>
      </c>
      <c r="B32" s="7373"/>
      <c r="C32" s="7374"/>
      <c r="D32" s="7375"/>
      <c r="E32" s="7376"/>
      <c r="F32" s="7377"/>
      <c r="G32" s="7378"/>
      <c r="H32" s="7379"/>
      <c r="I32" s="7380"/>
      <c r="J32" s="7381"/>
      <c r="K32" s="7382"/>
      <c r="L32" s="7383"/>
      <c r="M32" s="7384"/>
    </row>
    <row r="33" spans="1:13" x14ac:dyDescent="0.25">
      <c r="A33" s="7385" t="str">
        <f>IF(COUNTIF(B33:Z33, "*") &gt; 0,"node_excel_105dae90-4fc4-42ad-abf2-a08e73a32bfa", "")</f>
        <v/>
      </c>
      <c r="B33" s="7386"/>
      <c r="C33" s="7387"/>
      <c r="D33" s="7388"/>
      <c r="E33" s="7389"/>
      <c r="F33" s="7390"/>
      <c r="G33" s="7391"/>
      <c r="H33" s="7392"/>
      <c r="I33" s="7393"/>
      <c r="J33" s="7394"/>
      <c r="K33" s="7395"/>
      <c r="L33" s="7396"/>
      <c r="M33" s="7397"/>
    </row>
    <row r="34" spans="1:13" x14ac:dyDescent="0.25">
      <c r="A34" s="7398" t="str">
        <f>IF(COUNTIF(B34:Z34, "*") &gt; 0,"node_excel_30ad8744-58b9-45d4-8a1c-1ccf34eac0f7", "")</f>
        <v/>
      </c>
      <c r="B34" s="7399"/>
      <c r="C34" s="7400"/>
      <c r="D34" s="7401"/>
      <c r="E34" s="7402"/>
      <c r="F34" s="7403"/>
      <c r="G34" s="7404"/>
      <c r="H34" s="7405"/>
      <c r="I34" s="7406"/>
      <c r="J34" s="7407"/>
      <c r="K34" s="7408"/>
      <c r="L34" s="7409"/>
      <c r="M34" s="7410"/>
    </row>
    <row r="35" spans="1:13" x14ac:dyDescent="0.25">
      <c r="A35" s="7411"/>
      <c r="B35" s="7411"/>
      <c r="C35" s="7411"/>
      <c r="D35" s="7411"/>
      <c r="E35" s="7411"/>
      <c r="F35" s="7411"/>
      <c r="G35" s="7411"/>
      <c r="H35" s="7411"/>
      <c r="I35" s="7411"/>
      <c r="J35" s="7411"/>
      <c r="K35" s="7411"/>
      <c r="L35" s="7411"/>
      <c r="M35" s="7411"/>
    </row>
  </sheetData>
  <sheetProtection sheet="1" objects="1" scenarios="1"/>
  <mergeCells count="1">
    <mergeCell ref="B1:L1"/>
  </mergeCells>
  <dataValidations count="128">
    <dataValidation type="list" allowBlank="1" sqref="E3">
      <formula1>"B,C,EC"</formula1>
    </dataValidation>
    <dataValidation type="list" allowBlank="1" sqref="G3">
      <formula1>"Man,Women"</formula1>
    </dataValidation>
    <dataValidation type="list" allowBlank="1" sqref="J3">
      <formula1>"Night working,Carry good,None"</formula1>
    </dataValidation>
    <dataValidation type="list" allowBlank="1" sqref="K3">
      <formula1>"CDD,CDI,Interim"</formula1>
    </dataValidation>
    <dataValidation type="list" allowBlank="1" sqref="E4">
      <formula1>"B,C,EC"</formula1>
    </dataValidation>
    <dataValidation type="list" allowBlank="1" sqref="G4">
      <formula1>"Man,Women"</formula1>
    </dataValidation>
    <dataValidation type="list" allowBlank="1" sqref="J4">
      <formula1>"Night working,Carry good,None"</formula1>
    </dataValidation>
    <dataValidation type="list" allowBlank="1" sqref="K4">
      <formula1>"CDD,CDI,Interim"</formula1>
    </dataValidation>
    <dataValidation type="list" allowBlank="1" sqref="E5">
      <formula1>"B,C,EC"</formula1>
    </dataValidation>
    <dataValidation type="list" allowBlank="1" sqref="G5">
      <formula1>"Man,Women"</formula1>
    </dataValidation>
    <dataValidation type="list" allowBlank="1" sqref="J5">
      <formula1>"Night working,Carry good,None"</formula1>
    </dataValidation>
    <dataValidation type="list" allowBlank="1" sqref="K5">
      <formula1>"CDD,CDI,Interim"</formula1>
    </dataValidation>
    <dataValidation type="list" allowBlank="1" sqref="E6">
      <formula1>"B,C,EC"</formula1>
    </dataValidation>
    <dataValidation type="list" allowBlank="1" sqref="G6">
      <formula1>"Man,Women"</formula1>
    </dataValidation>
    <dataValidation type="list" allowBlank="1" sqref="J6">
      <formula1>"Night working,Carry good,None"</formula1>
    </dataValidation>
    <dataValidation type="list" allowBlank="1" sqref="K6">
      <formula1>"CDD,CDI,Interim"</formula1>
    </dataValidation>
    <dataValidation type="list" allowBlank="1" sqref="E7">
      <formula1>"B,C,EC"</formula1>
    </dataValidation>
    <dataValidation type="list" allowBlank="1" sqref="G7">
      <formula1>"Man,Women"</formula1>
    </dataValidation>
    <dataValidation type="list" allowBlank="1" sqref="J7">
      <formula1>"Night working,Carry good,None"</formula1>
    </dataValidation>
    <dataValidation type="list" allowBlank="1" sqref="K7">
      <formula1>"CDD,CDI,Interim"</formula1>
    </dataValidation>
    <dataValidation type="list" allowBlank="1" sqref="E8">
      <formula1>"B,C,EC"</formula1>
    </dataValidation>
    <dataValidation type="list" allowBlank="1" sqref="G8">
      <formula1>"Man,Women"</formula1>
    </dataValidation>
    <dataValidation type="list" allowBlank="1" sqref="J8">
      <formula1>"Night working,Carry good,None"</formula1>
    </dataValidation>
    <dataValidation type="list" allowBlank="1" sqref="K8">
      <formula1>"CDD,CDI,Interim"</formula1>
    </dataValidation>
    <dataValidation type="list" allowBlank="1" sqref="E9">
      <formula1>"B,C,EC"</formula1>
    </dataValidation>
    <dataValidation type="list" allowBlank="1" sqref="G9">
      <formula1>"Man,Women"</formula1>
    </dataValidation>
    <dataValidation type="list" allowBlank="1" sqref="J9">
      <formula1>"Night working,Carry good,None"</formula1>
    </dataValidation>
    <dataValidation type="list" allowBlank="1" sqref="K9">
      <formula1>"CDD,CDI,Interim"</formula1>
    </dataValidation>
    <dataValidation type="list" allowBlank="1" sqref="E10">
      <formula1>"B,C,EC"</formula1>
    </dataValidation>
    <dataValidation type="list" allowBlank="1" sqref="G10">
      <formula1>"Man,Women"</formula1>
    </dataValidation>
    <dataValidation type="list" allowBlank="1" sqref="J10">
      <formula1>"Night working,Carry good,None"</formula1>
    </dataValidation>
    <dataValidation type="list" allowBlank="1" sqref="K10">
      <formula1>"CDD,CDI,Interim"</formula1>
    </dataValidation>
    <dataValidation type="list" allowBlank="1" sqref="E11">
      <formula1>"B,C,EC"</formula1>
    </dataValidation>
    <dataValidation type="list" allowBlank="1" sqref="G11">
      <formula1>"Man,Women"</formula1>
    </dataValidation>
    <dataValidation type="list" allowBlank="1" sqref="J11">
      <formula1>"Night working,Carry good,None"</formula1>
    </dataValidation>
    <dataValidation type="list" allowBlank="1" sqref="K11">
      <formula1>"CDD,CDI,Interim"</formula1>
    </dataValidation>
    <dataValidation type="list" allowBlank="1" sqref="E12">
      <formula1>"B,C,EC"</formula1>
    </dataValidation>
    <dataValidation type="list" allowBlank="1" sqref="G12">
      <formula1>"Man,Women"</formula1>
    </dataValidation>
    <dataValidation type="list" allowBlank="1" sqref="J12">
      <formula1>"Night working,Carry good,None"</formula1>
    </dataValidation>
    <dataValidation type="list" allowBlank="1" sqref="K12">
      <formula1>"CDD,CDI,Interim"</formula1>
    </dataValidation>
    <dataValidation type="list" allowBlank="1" sqref="E13">
      <formula1>"B,C,EC"</formula1>
    </dataValidation>
    <dataValidation type="list" allowBlank="1" sqref="G13">
      <formula1>"Man,Women"</formula1>
    </dataValidation>
    <dataValidation type="list" allowBlank="1" sqref="J13">
      <formula1>"Night working,Carry good,None"</formula1>
    </dataValidation>
    <dataValidation type="list" allowBlank="1" sqref="K13">
      <formula1>"CDD,CDI,Interim"</formula1>
    </dataValidation>
    <dataValidation type="list" allowBlank="1" sqref="E14">
      <formula1>"B,C,EC"</formula1>
    </dataValidation>
    <dataValidation type="list" allowBlank="1" sqref="G14">
      <formula1>"Man,Women"</formula1>
    </dataValidation>
    <dataValidation type="list" allowBlank="1" sqref="J14">
      <formula1>"Night working,Carry good,None"</formula1>
    </dataValidation>
    <dataValidation type="list" allowBlank="1" sqref="K14">
      <formula1>"CDD,CDI,Interim"</formula1>
    </dataValidation>
    <dataValidation type="list" allowBlank="1" sqref="E15">
      <formula1>"B,C,EC"</formula1>
    </dataValidation>
    <dataValidation type="list" allowBlank="1" sqref="G15">
      <formula1>"Man,Women"</formula1>
    </dataValidation>
    <dataValidation type="list" allowBlank="1" sqref="J15">
      <formula1>"Night working,Carry good,None"</formula1>
    </dataValidation>
    <dataValidation type="list" allowBlank="1" sqref="K15">
      <formula1>"CDD,CDI,Interim"</formula1>
    </dataValidation>
    <dataValidation type="list" allowBlank="1" sqref="E16">
      <formula1>"B,C,EC"</formula1>
    </dataValidation>
    <dataValidation type="list" allowBlank="1" sqref="G16">
      <formula1>"Man,Women"</formula1>
    </dataValidation>
    <dataValidation type="list" allowBlank="1" sqref="J16">
      <formula1>"Night working,Carry good,None"</formula1>
    </dataValidation>
    <dataValidation type="list" allowBlank="1" sqref="K16">
      <formula1>"CDD,CDI,Interim"</formula1>
    </dataValidation>
    <dataValidation type="list" allowBlank="1" sqref="E17">
      <formula1>"B,C,EC"</formula1>
    </dataValidation>
    <dataValidation type="list" allowBlank="1" sqref="G17">
      <formula1>"Man,Women"</formula1>
    </dataValidation>
    <dataValidation type="list" allowBlank="1" sqref="J17">
      <formula1>"Night working,Carry good,None"</formula1>
    </dataValidation>
    <dataValidation type="list" allowBlank="1" sqref="K17">
      <formula1>"CDD,CDI,Interim"</formula1>
    </dataValidation>
    <dataValidation type="list" allowBlank="1" sqref="E18">
      <formula1>"B,C,EC"</formula1>
    </dataValidation>
    <dataValidation type="list" allowBlank="1" sqref="G18">
      <formula1>"Man,Women"</formula1>
    </dataValidation>
    <dataValidation type="list" allowBlank="1" sqref="J18">
      <formula1>"Night working,Carry good,None"</formula1>
    </dataValidation>
    <dataValidation type="list" allowBlank="1" sqref="K18">
      <formula1>"CDD,CDI,Interim"</formula1>
    </dataValidation>
    <dataValidation type="list" allowBlank="1" sqref="E19">
      <formula1>"B,C,EC"</formula1>
    </dataValidation>
    <dataValidation type="list" allowBlank="1" sqref="G19">
      <formula1>"Man,Women"</formula1>
    </dataValidation>
    <dataValidation type="list" allowBlank="1" sqref="J19">
      <formula1>"Night working,Carry good,None"</formula1>
    </dataValidation>
    <dataValidation type="list" allowBlank="1" sqref="K19">
      <formula1>"CDD,CDI,Interim"</formula1>
    </dataValidation>
    <dataValidation type="list" allowBlank="1" sqref="E20">
      <formula1>"B,C,EC"</formula1>
    </dataValidation>
    <dataValidation type="list" allowBlank="1" sqref="G20">
      <formula1>"Man,Women"</formula1>
    </dataValidation>
    <dataValidation type="list" allowBlank="1" sqref="J20">
      <formula1>"Night working,Carry good,None"</formula1>
    </dataValidation>
    <dataValidation type="list" allowBlank="1" sqref="K20">
      <formula1>"CDD,CDI,Interim"</formula1>
    </dataValidation>
    <dataValidation type="list" allowBlank="1" sqref="E21">
      <formula1>"B,C,EC"</formula1>
    </dataValidation>
    <dataValidation type="list" allowBlank="1" sqref="G21">
      <formula1>"Man,Women"</formula1>
    </dataValidation>
    <dataValidation type="list" allowBlank="1" sqref="J21">
      <formula1>"Night working,Carry good,None"</formula1>
    </dataValidation>
    <dataValidation type="list" allowBlank="1" sqref="K21">
      <formula1>"CDD,CDI,Interim"</formula1>
    </dataValidation>
    <dataValidation type="list" allowBlank="1" sqref="E22">
      <formula1>"B,C,EC"</formula1>
    </dataValidation>
    <dataValidation type="list" allowBlank="1" sqref="G22">
      <formula1>"Man,Women"</formula1>
    </dataValidation>
    <dataValidation type="list" allowBlank="1" sqref="J22">
      <formula1>"Night working,Carry good,None"</formula1>
    </dataValidation>
    <dataValidation type="list" allowBlank="1" sqref="K22">
      <formula1>"CDD,CDI,Interim"</formula1>
    </dataValidation>
    <dataValidation type="list" allowBlank="1" sqref="E23">
      <formula1>"B,C,EC"</formula1>
    </dataValidation>
    <dataValidation type="list" allowBlank="1" sqref="G23">
      <formula1>"Man,Women"</formula1>
    </dataValidation>
    <dataValidation type="list" allowBlank="1" sqref="J23">
      <formula1>"Night working,Carry good,None"</formula1>
    </dataValidation>
    <dataValidation type="list" allowBlank="1" sqref="K23">
      <formula1>"CDD,CDI,Interim"</formula1>
    </dataValidation>
    <dataValidation type="list" allowBlank="1" sqref="E24">
      <formula1>"B,C,EC"</formula1>
    </dataValidation>
    <dataValidation type="list" allowBlank="1" sqref="G24">
      <formula1>"Man,Women"</formula1>
    </dataValidation>
    <dataValidation type="list" allowBlank="1" sqref="J24">
      <formula1>"Night working,Carry good,None"</formula1>
    </dataValidation>
    <dataValidation type="list" allowBlank="1" sqref="K24">
      <formula1>"CDD,CDI,Interim"</formula1>
    </dataValidation>
    <dataValidation type="list" allowBlank="1" sqref="E25">
      <formula1>"B,C,EC"</formula1>
    </dataValidation>
    <dataValidation type="list" allowBlank="1" sqref="G25">
      <formula1>"Man,Women"</formula1>
    </dataValidation>
    <dataValidation type="list" allowBlank="1" sqref="J25">
      <formula1>"Night working,Carry good,None"</formula1>
    </dataValidation>
    <dataValidation type="list" allowBlank="1" sqref="K25">
      <formula1>"CDD,CDI,Interim"</formula1>
    </dataValidation>
    <dataValidation type="list" allowBlank="1" sqref="E26">
      <formula1>"B,C,EC"</formula1>
    </dataValidation>
    <dataValidation type="list" allowBlank="1" sqref="G26">
      <formula1>"Man,Women"</formula1>
    </dataValidation>
    <dataValidation type="list" allowBlank="1" sqref="J26">
      <formula1>"Night working,Carry good,None"</formula1>
    </dataValidation>
    <dataValidation type="list" allowBlank="1" sqref="K26">
      <formula1>"CDD,CDI,Interim"</formula1>
    </dataValidation>
    <dataValidation type="list" allowBlank="1" sqref="E27">
      <formula1>"B,C,EC"</formula1>
    </dataValidation>
    <dataValidation type="list" allowBlank="1" sqref="G27">
      <formula1>"Man,Women"</formula1>
    </dataValidation>
    <dataValidation type="list" allowBlank="1" sqref="J27">
      <formula1>"Night working,Carry good,None"</formula1>
    </dataValidation>
    <dataValidation type="list" allowBlank="1" sqref="K27">
      <formula1>"CDD,CDI,Interim"</formula1>
    </dataValidation>
    <dataValidation type="list" allowBlank="1" sqref="E28">
      <formula1>"B,C,EC"</formula1>
    </dataValidation>
    <dataValidation type="list" allowBlank="1" sqref="G28">
      <formula1>"Man,Women"</formula1>
    </dataValidation>
    <dataValidation type="list" allowBlank="1" sqref="J28">
      <formula1>"Night working,Carry good,None"</formula1>
    </dataValidation>
    <dataValidation type="list" allowBlank="1" sqref="K28">
      <formula1>"CDD,CDI,Interim"</formula1>
    </dataValidation>
    <dataValidation type="list" allowBlank="1" sqref="E29">
      <formula1>"B,C,EC"</formula1>
    </dataValidation>
    <dataValidation type="list" allowBlank="1" sqref="G29">
      <formula1>"Man,Women"</formula1>
    </dataValidation>
    <dataValidation type="list" allowBlank="1" sqref="J29">
      <formula1>"Night working,Carry good,None"</formula1>
    </dataValidation>
    <dataValidation type="list" allowBlank="1" sqref="K29">
      <formula1>"CDD,CDI,Interim"</formula1>
    </dataValidation>
    <dataValidation type="list" allowBlank="1" sqref="E30">
      <formula1>"B,C,EC"</formula1>
    </dataValidation>
    <dataValidation type="list" allowBlank="1" sqref="G30">
      <formula1>"Man,Women"</formula1>
    </dataValidation>
    <dataValidation type="list" allowBlank="1" sqref="J30">
      <formula1>"Night working,Carry good,None"</formula1>
    </dataValidation>
    <dataValidation type="list" allowBlank="1" sqref="K30">
      <formula1>"CDD,CDI,Interim"</formula1>
    </dataValidation>
    <dataValidation type="list" allowBlank="1" sqref="E31">
      <formula1>"B,C,EC"</formula1>
    </dataValidation>
    <dataValidation type="list" allowBlank="1" sqref="G31">
      <formula1>"Man,Women"</formula1>
    </dataValidation>
    <dataValidation type="list" allowBlank="1" sqref="J31">
      <formula1>"Night working,Carry good,None"</formula1>
    </dataValidation>
    <dataValidation type="list" allowBlank="1" sqref="K31">
      <formula1>"CDD,CDI,Interim"</formula1>
    </dataValidation>
    <dataValidation type="list" allowBlank="1" sqref="E32">
      <formula1>"B,C,EC"</formula1>
    </dataValidation>
    <dataValidation type="list" allowBlank="1" sqref="G32">
      <formula1>"Man,Women"</formula1>
    </dataValidation>
    <dataValidation type="list" allowBlank="1" sqref="J32">
      <formula1>"Night working,Carry good,None"</formula1>
    </dataValidation>
    <dataValidation type="list" allowBlank="1" sqref="K32">
      <formula1>"CDD,CDI,Interim"</formula1>
    </dataValidation>
    <dataValidation type="list" allowBlank="1" sqref="E33">
      <formula1>"B,C,EC"</formula1>
    </dataValidation>
    <dataValidation type="list" allowBlank="1" sqref="G33">
      <formula1>"Man,Women"</formula1>
    </dataValidation>
    <dataValidation type="list" allowBlank="1" sqref="J33">
      <formula1>"Night working,Carry good,None"</formula1>
    </dataValidation>
    <dataValidation type="list" allowBlank="1" sqref="K33">
      <formula1>"CDD,CDI,Interim"</formula1>
    </dataValidation>
    <dataValidation type="list" allowBlank="1" sqref="E34">
      <formula1>"B,C,EC"</formula1>
    </dataValidation>
    <dataValidation type="list" allowBlank="1" sqref="G34">
      <formula1>"Man,Women"</formula1>
    </dataValidation>
    <dataValidation type="list" allowBlank="1" sqref="J34">
      <formula1>"Night working,Carry good,None"</formula1>
    </dataValidation>
    <dataValidation type="list" allowBlank="1" sqref="K34">
      <formula1>"CDD,CDI,Interim"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38.7109375" customWidth="1"/>
    <col min="2" max="2" width="13" customWidth="1"/>
    <col min="3" max="3" width="15.5703125" customWidth="1"/>
    <col min="4" max="4" width="16.140625" customWidth="1"/>
    <col min="5" max="5" width="7" customWidth="1"/>
    <col min="6" max="6" width="6.85546875" customWidth="1"/>
    <col min="7" max="7" width="17.140625" customWidth="1"/>
    <col min="8" max="8" width="13.140625" customWidth="1"/>
    <col min="9" max="9" width="12" customWidth="1"/>
    <col min="10" max="10" width="10.5703125" customWidth="1"/>
    <col min="11" max="11" width="10" customWidth="1"/>
    <col min="12" max="12" width="8.140625" customWidth="1"/>
  </cols>
  <sheetData>
    <row r="1" spans="1:12" x14ac:dyDescent="0.25">
      <c r="A1" s="7412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4</v>
      </c>
      <c r="K1" s="8654" t="s">
        <v>2</v>
      </c>
      <c r="L1" s="8654" t="s">
        <v>2</v>
      </c>
    </row>
    <row r="2" spans="1:12" x14ac:dyDescent="0.25">
      <c r="A2" s="7413" t="s">
        <v>5</v>
      </c>
      <c r="B2" s="7413" t="s">
        <v>6</v>
      </c>
      <c r="C2" s="7413" t="s">
        <v>7</v>
      </c>
      <c r="D2" s="7413" t="s">
        <v>8</v>
      </c>
      <c r="E2" s="7413" t="s">
        <v>72</v>
      </c>
      <c r="F2" s="7413" t="s">
        <v>73</v>
      </c>
      <c r="G2" s="7413" t="s">
        <v>74</v>
      </c>
      <c r="H2" s="7413" t="s">
        <v>75</v>
      </c>
      <c r="I2" s="7413" t="s">
        <v>76</v>
      </c>
      <c r="J2" s="7413" t="s">
        <v>12</v>
      </c>
      <c r="K2" s="7413" t="s">
        <v>13</v>
      </c>
      <c r="L2" s="7413" t="s">
        <v>14</v>
      </c>
    </row>
    <row r="3" spans="1:12" x14ac:dyDescent="0.25">
      <c r="A3" s="7414" t="s">
        <v>77</v>
      </c>
      <c r="B3" s="7415" t="s">
        <v>78</v>
      </c>
      <c r="C3" s="7416" t="s">
        <v>2</v>
      </c>
      <c r="D3" s="7417" t="s">
        <v>2</v>
      </c>
      <c r="E3" s="7418" t="s">
        <v>2</v>
      </c>
      <c r="F3" s="7419" t="s">
        <v>2</v>
      </c>
      <c r="G3" s="7420" t="s">
        <v>2</v>
      </c>
      <c r="H3" s="7421" t="s">
        <v>2</v>
      </c>
      <c r="I3" s="7422" t="s">
        <v>2</v>
      </c>
      <c r="J3" s="7423">
        <v>43.918376922607422</v>
      </c>
      <c r="K3" s="7424">
        <v>2.1835756301879883</v>
      </c>
      <c r="L3" s="7425">
        <v>0</v>
      </c>
    </row>
    <row r="4" spans="1:12" x14ac:dyDescent="0.25">
      <c r="A4" s="7426" t="str">
        <f>IF(COUNTIF(B4:Z4, "*") &gt; 0,"node_excel_62632e18-f295-4a74-af5e-937c1ce2378a", "")</f>
        <v/>
      </c>
      <c r="B4" s="7427"/>
      <c r="C4" s="7428"/>
      <c r="D4" s="7429"/>
      <c r="E4" s="7430"/>
      <c r="F4" s="7431"/>
      <c r="G4" s="7432"/>
      <c r="H4" s="7433"/>
      <c r="I4" s="7434"/>
      <c r="J4" s="7435"/>
      <c r="K4" s="7436"/>
      <c r="L4" s="7437"/>
    </row>
    <row r="5" spans="1:12" x14ac:dyDescent="0.25">
      <c r="A5" s="7438" t="str">
        <f>IF(COUNTIF(B5:Z5, "*") &gt; 0,"node_excel_f8c2df98-a9df-443a-ad06-009b73c17d3f", "")</f>
        <v/>
      </c>
      <c r="B5" s="7439"/>
      <c r="C5" s="7440"/>
      <c r="D5" s="7441"/>
      <c r="E5" s="7442"/>
      <c r="F5" s="7443"/>
      <c r="G5" s="7444"/>
      <c r="H5" s="7445"/>
      <c r="I5" s="7446"/>
      <c r="J5" s="7447"/>
      <c r="K5" s="7448"/>
      <c r="L5" s="7449"/>
    </row>
    <row r="6" spans="1:12" x14ac:dyDescent="0.25">
      <c r="A6" s="7450" t="str">
        <f>IF(COUNTIF(B6:Z6, "*") &gt; 0,"node_excel_19ffe0e4-5741-4949-ba01-bc59c54076da", "")</f>
        <v/>
      </c>
      <c r="B6" s="7451"/>
      <c r="C6" s="7452"/>
      <c r="D6" s="7453"/>
      <c r="E6" s="7454"/>
      <c r="F6" s="7455"/>
      <c r="G6" s="7456"/>
      <c r="H6" s="7457"/>
      <c r="I6" s="7458"/>
      <c r="J6" s="7459"/>
      <c r="K6" s="7460"/>
      <c r="L6" s="7461"/>
    </row>
    <row r="7" spans="1:12" x14ac:dyDescent="0.25">
      <c r="A7" s="7462" t="str">
        <f>IF(COUNTIF(B7:Z7, "*") &gt; 0,"node_excel_d4e81940-e98b-46c0-abd6-63e6d9b6de44", "")</f>
        <v/>
      </c>
      <c r="B7" s="7463"/>
      <c r="C7" s="7464"/>
      <c r="D7" s="7465"/>
      <c r="E7" s="7466"/>
      <c r="F7" s="7467"/>
      <c r="G7" s="7468"/>
      <c r="H7" s="7469"/>
      <c r="I7" s="7470"/>
      <c r="J7" s="7471"/>
      <c r="K7" s="7472"/>
      <c r="L7" s="7473"/>
    </row>
    <row r="8" spans="1:12" x14ac:dyDescent="0.25">
      <c r="A8" s="7474" t="str">
        <f>IF(COUNTIF(B8:Z8, "*") &gt; 0,"node_excel_80fb9efc-6126-49c7-9209-982b26054188", "")</f>
        <v/>
      </c>
      <c r="B8" s="7475"/>
      <c r="C8" s="7476"/>
      <c r="D8" s="7477"/>
      <c r="E8" s="7478"/>
      <c r="F8" s="7479"/>
      <c r="G8" s="7480"/>
      <c r="H8" s="7481"/>
      <c r="I8" s="7482"/>
      <c r="J8" s="7483"/>
      <c r="K8" s="7484"/>
      <c r="L8" s="7485"/>
    </row>
    <row r="9" spans="1:12" x14ac:dyDescent="0.25">
      <c r="A9" s="7486" t="str">
        <f>IF(COUNTIF(B9:Z9, "*") &gt; 0,"node_excel_ac7d1f52-90b7-4911-8910-0fbf801c537a", "")</f>
        <v/>
      </c>
      <c r="B9" s="7487"/>
      <c r="C9" s="7488"/>
      <c r="D9" s="7489"/>
      <c r="E9" s="7490"/>
      <c r="F9" s="7491"/>
      <c r="G9" s="7492"/>
      <c r="H9" s="7493"/>
      <c r="I9" s="7494"/>
      <c r="J9" s="7495"/>
      <c r="K9" s="7496"/>
      <c r="L9" s="7497"/>
    </row>
    <row r="10" spans="1:12" x14ac:dyDescent="0.25">
      <c r="A10" s="7498" t="str">
        <f>IF(COUNTIF(B10:Z10, "*") &gt; 0,"node_excel_fc3bef4d-2d17-48d9-8577-d433d03911a7", "")</f>
        <v/>
      </c>
      <c r="B10" s="7499"/>
      <c r="C10" s="7500"/>
      <c r="D10" s="7501"/>
      <c r="E10" s="7502"/>
      <c r="F10" s="7503"/>
      <c r="G10" s="7504"/>
      <c r="H10" s="7505"/>
      <c r="I10" s="7506"/>
      <c r="J10" s="7507"/>
      <c r="K10" s="7508"/>
      <c r="L10" s="7509"/>
    </row>
    <row r="11" spans="1:12" x14ac:dyDescent="0.25">
      <c r="A11" s="7510" t="str">
        <f>IF(COUNTIF(B11:Z11, "*") &gt; 0,"node_excel_618c414c-02de-4239-a952-a143ef9b247d", "")</f>
        <v/>
      </c>
      <c r="B11" s="7511"/>
      <c r="C11" s="7512"/>
      <c r="D11" s="7513"/>
      <c r="E11" s="7514"/>
      <c r="F11" s="7515"/>
      <c r="G11" s="7516"/>
      <c r="H11" s="7517"/>
      <c r="I11" s="7518"/>
      <c r="J11" s="7519"/>
      <c r="K11" s="7520"/>
      <c r="L11" s="7521"/>
    </row>
    <row r="12" spans="1:12" x14ac:dyDescent="0.25">
      <c r="A12" s="7522" t="str">
        <f>IF(COUNTIF(B12:Z12, "*") &gt; 0,"node_excel_e6067418-9a56-4a39-bf11-ad7b54f121cc", "")</f>
        <v/>
      </c>
      <c r="B12" s="7523"/>
      <c r="C12" s="7524"/>
      <c r="D12" s="7525"/>
      <c r="E12" s="7526"/>
      <c r="F12" s="7527"/>
      <c r="G12" s="7528"/>
      <c r="H12" s="7529"/>
      <c r="I12" s="7530"/>
      <c r="J12" s="7531"/>
      <c r="K12" s="7532"/>
      <c r="L12" s="7533"/>
    </row>
    <row r="13" spans="1:12" x14ac:dyDescent="0.25">
      <c r="A13" s="7534" t="str">
        <f>IF(COUNTIF(B13:Z13, "*") &gt; 0,"node_excel_b90c0359-bcf1-40ea-94f9-cdaf33a947df", "")</f>
        <v/>
      </c>
      <c r="B13" s="7535"/>
      <c r="C13" s="7536"/>
      <c r="D13" s="7537"/>
      <c r="E13" s="7538"/>
      <c r="F13" s="7539"/>
      <c r="G13" s="7540"/>
      <c r="H13" s="7541"/>
      <c r="I13" s="7542"/>
      <c r="J13" s="7543"/>
      <c r="K13" s="7544"/>
      <c r="L13" s="7545"/>
    </row>
    <row r="14" spans="1:12" x14ac:dyDescent="0.25">
      <c r="A14" s="7546" t="str">
        <f>IF(COUNTIF(B14:Z14, "*") &gt; 0,"node_excel_085b1554-7599-445c-bb0b-9c74b0797dfa", "")</f>
        <v/>
      </c>
      <c r="B14" s="7547"/>
      <c r="C14" s="7548"/>
      <c r="D14" s="7549"/>
      <c r="E14" s="7550"/>
      <c r="F14" s="7551"/>
      <c r="G14" s="7552"/>
      <c r="H14" s="7553"/>
      <c r="I14" s="7554"/>
      <c r="J14" s="7555"/>
      <c r="K14" s="7556"/>
      <c r="L14" s="7557"/>
    </row>
    <row r="15" spans="1:12" x14ac:dyDescent="0.25">
      <c r="A15" s="7558" t="str">
        <f>IF(COUNTIF(B15:Z15, "*") &gt; 0,"node_excel_d38ea09c-d524-4c02-9795-73e8bf36431d", "")</f>
        <v/>
      </c>
      <c r="B15" s="7559"/>
      <c r="C15" s="7560"/>
      <c r="D15" s="7561"/>
      <c r="E15" s="7562"/>
      <c r="F15" s="7563"/>
      <c r="G15" s="7564"/>
      <c r="H15" s="7565"/>
      <c r="I15" s="7566"/>
      <c r="J15" s="7567"/>
      <c r="K15" s="7568"/>
      <c r="L15" s="7569"/>
    </row>
    <row r="16" spans="1:12" x14ac:dyDescent="0.25">
      <c r="A16" s="7570" t="str">
        <f>IF(COUNTIF(B16:Z16, "*") &gt; 0,"node_excel_fb1e2d7e-f172-4414-b018-a02ae6a5f138", "")</f>
        <v/>
      </c>
      <c r="B16" s="7571"/>
      <c r="C16" s="7572"/>
      <c r="D16" s="7573"/>
      <c r="E16" s="7574"/>
      <c r="F16" s="7575"/>
      <c r="G16" s="7576"/>
      <c r="H16" s="7577"/>
      <c r="I16" s="7578"/>
      <c r="J16" s="7579"/>
      <c r="K16" s="7580"/>
      <c r="L16" s="7581"/>
    </row>
    <row r="17" spans="1:12" x14ac:dyDescent="0.25">
      <c r="A17" s="7582" t="str">
        <f>IF(COUNTIF(B17:Z17, "*") &gt; 0,"node_excel_f462aa23-d8cb-4f2b-b283-5d80532e1349", "")</f>
        <v/>
      </c>
      <c r="B17" s="7583"/>
      <c r="C17" s="7584"/>
      <c r="D17" s="7585"/>
      <c r="E17" s="7586"/>
      <c r="F17" s="7587"/>
      <c r="G17" s="7588"/>
      <c r="H17" s="7589"/>
      <c r="I17" s="7590"/>
      <c r="J17" s="7591"/>
      <c r="K17" s="7592"/>
      <c r="L17" s="7593"/>
    </row>
    <row r="18" spans="1:12" x14ac:dyDescent="0.25">
      <c r="A18" s="7594" t="str">
        <f>IF(COUNTIF(B18:Z18, "*") &gt; 0,"node_excel_d70adfd3-9133-49e0-ab41-5b774bcd43c4", "")</f>
        <v/>
      </c>
      <c r="B18" s="7595"/>
      <c r="C18" s="7596"/>
      <c r="D18" s="7597"/>
      <c r="E18" s="7598"/>
      <c r="F18" s="7599"/>
      <c r="G18" s="7600"/>
      <c r="H18" s="7601"/>
      <c r="I18" s="7602"/>
      <c r="J18" s="7603"/>
      <c r="K18" s="7604"/>
      <c r="L18" s="7605"/>
    </row>
    <row r="19" spans="1:12" x14ac:dyDescent="0.25">
      <c r="A19" s="7606" t="str">
        <f>IF(COUNTIF(B19:Z19, "*") &gt; 0,"node_excel_98967f6f-a5b3-4b23-8520-237c73246e72", "")</f>
        <v/>
      </c>
      <c r="B19" s="7607"/>
      <c r="C19" s="7608"/>
      <c r="D19" s="7609"/>
      <c r="E19" s="7610"/>
      <c r="F19" s="7611"/>
      <c r="G19" s="7612"/>
      <c r="H19" s="7613"/>
      <c r="I19" s="7614"/>
      <c r="J19" s="7615"/>
      <c r="K19" s="7616"/>
      <c r="L19" s="7617"/>
    </row>
    <row r="20" spans="1:12" x14ac:dyDescent="0.25">
      <c r="A20" s="7618" t="str">
        <f>IF(COUNTIF(B20:Z20, "*") &gt; 0,"node_excel_b4dc57d6-878b-4224-b943-4557886e5f81", "")</f>
        <v/>
      </c>
      <c r="B20" s="7619"/>
      <c r="C20" s="7620"/>
      <c r="D20" s="7621"/>
      <c r="E20" s="7622"/>
      <c r="F20" s="7623"/>
      <c r="G20" s="7624"/>
      <c r="H20" s="7625"/>
      <c r="I20" s="7626"/>
      <c r="J20" s="7627"/>
      <c r="K20" s="7628"/>
      <c r="L20" s="7629"/>
    </row>
    <row r="21" spans="1:12" x14ac:dyDescent="0.25">
      <c r="A21" s="7630" t="str">
        <f>IF(COUNTIF(B21:Z21, "*") &gt; 0,"node_excel_5a296081-1e37-4f5f-bb94-ce65c9e3067f", "")</f>
        <v/>
      </c>
      <c r="B21" s="7631"/>
      <c r="C21" s="7632"/>
      <c r="D21" s="7633"/>
      <c r="E21" s="7634"/>
      <c r="F21" s="7635"/>
      <c r="G21" s="7636"/>
      <c r="H21" s="7637"/>
      <c r="I21" s="7638"/>
      <c r="J21" s="7639"/>
      <c r="K21" s="7640"/>
      <c r="L21" s="7641"/>
    </row>
    <row r="22" spans="1:12" x14ac:dyDescent="0.25">
      <c r="A22" s="7642" t="str">
        <f>IF(COUNTIF(B22:Z22, "*") &gt; 0,"node_excel_a2b39d5d-f525-4dc8-ab7a-18d8bbd4d4d8", "")</f>
        <v/>
      </c>
      <c r="B22" s="7643"/>
      <c r="C22" s="7644"/>
      <c r="D22" s="7645"/>
      <c r="E22" s="7646"/>
      <c r="F22" s="7647"/>
      <c r="G22" s="7648"/>
      <c r="H22" s="7649"/>
      <c r="I22" s="7650"/>
      <c r="J22" s="7651"/>
      <c r="K22" s="7652"/>
      <c r="L22" s="7653"/>
    </row>
    <row r="23" spans="1:12" x14ac:dyDescent="0.25">
      <c r="A23" s="7654" t="str">
        <f>IF(COUNTIF(B23:Z23, "*") &gt; 0,"node_excel_e4949370-4280-41ad-8582-3b6b5802241d", "")</f>
        <v/>
      </c>
      <c r="B23" s="7655"/>
      <c r="C23" s="7656"/>
      <c r="D23" s="7657"/>
      <c r="E23" s="7658"/>
      <c r="F23" s="7659"/>
      <c r="G23" s="7660"/>
      <c r="H23" s="7661"/>
      <c r="I23" s="7662"/>
      <c r="J23" s="7663"/>
      <c r="K23" s="7664"/>
      <c r="L23" s="7665"/>
    </row>
    <row r="24" spans="1:12" x14ac:dyDescent="0.25">
      <c r="A24" s="7666" t="str">
        <f>IF(COUNTIF(B24:Z24, "*") &gt; 0,"node_excel_20b10e0f-960e-408a-99b7-8c637bc33887", "")</f>
        <v/>
      </c>
      <c r="B24" s="7667"/>
      <c r="C24" s="7668"/>
      <c r="D24" s="7669"/>
      <c r="E24" s="7670"/>
      <c r="F24" s="7671"/>
      <c r="G24" s="7672"/>
      <c r="H24" s="7673"/>
      <c r="I24" s="7674"/>
      <c r="J24" s="7675"/>
      <c r="K24" s="7676"/>
      <c r="L24" s="7677"/>
    </row>
    <row r="25" spans="1:12" x14ac:dyDescent="0.25">
      <c r="A25" s="7678" t="str">
        <f>IF(COUNTIF(B25:Z25, "*") &gt; 0,"node_excel_2000cc6c-711a-4c36-be31-a724884d7f6b", "")</f>
        <v/>
      </c>
      <c r="B25" s="7679"/>
      <c r="C25" s="7680"/>
      <c r="D25" s="7681"/>
      <c r="E25" s="7682"/>
      <c r="F25" s="7683"/>
      <c r="G25" s="7684"/>
      <c r="H25" s="7685"/>
      <c r="I25" s="7686"/>
      <c r="J25" s="7687"/>
      <c r="K25" s="7688"/>
      <c r="L25" s="7689"/>
    </row>
    <row r="26" spans="1:12" x14ac:dyDescent="0.25">
      <c r="A26" s="7690" t="str">
        <f>IF(COUNTIF(B26:Z26, "*") &gt; 0,"node_excel_d05a0b7c-6683-4602-9234-d383a63fda89", "")</f>
        <v/>
      </c>
      <c r="B26" s="7691"/>
      <c r="C26" s="7692"/>
      <c r="D26" s="7693"/>
      <c r="E26" s="7694"/>
      <c r="F26" s="7695"/>
      <c r="G26" s="7696"/>
      <c r="H26" s="7697"/>
      <c r="I26" s="7698"/>
      <c r="J26" s="7699"/>
      <c r="K26" s="7700"/>
      <c r="L26" s="7701"/>
    </row>
    <row r="27" spans="1:12" x14ac:dyDescent="0.25">
      <c r="A27" s="7702" t="str">
        <f>IF(COUNTIF(B27:Z27, "*") &gt; 0,"node_excel_e87b7955-e86e-42d0-ac33-fbde5291bb24", "")</f>
        <v/>
      </c>
      <c r="B27" s="7703"/>
      <c r="C27" s="7704"/>
      <c r="D27" s="7705"/>
      <c r="E27" s="7706"/>
      <c r="F27" s="7707"/>
      <c r="G27" s="7708"/>
      <c r="H27" s="7709"/>
      <c r="I27" s="7710"/>
      <c r="J27" s="7711"/>
      <c r="K27" s="7712"/>
      <c r="L27" s="7713"/>
    </row>
    <row r="28" spans="1:12" x14ac:dyDescent="0.25">
      <c r="A28" s="7714" t="str">
        <f>IF(COUNTIF(B28:Z28, "*") &gt; 0,"node_excel_3c32311a-44cf-4cef-8165-a4368b58349d", "")</f>
        <v/>
      </c>
      <c r="B28" s="7715"/>
      <c r="C28" s="7716"/>
      <c r="D28" s="7717"/>
      <c r="E28" s="7718"/>
      <c r="F28" s="7719"/>
      <c r="G28" s="7720"/>
      <c r="H28" s="7721"/>
      <c r="I28" s="7722"/>
      <c r="J28" s="7723"/>
      <c r="K28" s="7724"/>
      <c r="L28" s="7725"/>
    </row>
    <row r="29" spans="1:12" x14ac:dyDescent="0.25">
      <c r="A29" s="7726" t="str">
        <f>IF(COUNTIF(B29:Z29, "*") &gt; 0,"node_excel_ddb9c132-2206-4238-b764-cb39620e2293", "")</f>
        <v/>
      </c>
      <c r="B29" s="7727"/>
      <c r="C29" s="7728"/>
      <c r="D29" s="7729"/>
      <c r="E29" s="7730"/>
      <c r="F29" s="7731"/>
      <c r="G29" s="7732"/>
      <c r="H29" s="7733"/>
      <c r="I29" s="7734"/>
      <c r="J29" s="7735"/>
      <c r="K29" s="7736"/>
      <c r="L29" s="7737"/>
    </row>
    <row r="30" spans="1:12" x14ac:dyDescent="0.25">
      <c r="A30" s="7738" t="str">
        <f>IF(COUNTIF(B30:Z30, "*") &gt; 0,"node_excel_9c9921f4-02c5-49a5-8021-7795dfb6abf9", "")</f>
        <v/>
      </c>
      <c r="B30" s="7739"/>
      <c r="C30" s="7740"/>
      <c r="D30" s="7741"/>
      <c r="E30" s="7742"/>
      <c r="F30" s="7743"/>
      <c r="G30" s="7744"/>
      <c r="H30" s="7745"/>
      <c r="I30" s="7746"/>
      <c r="J30" s="7747"/>
      <c r="K30" s="7748"/>
      <c r="L30" s="7749"/>
    </row>
    <row r="31" spans="1:12" x14ac:dyDescent="0.25">
      <c r="A31" s="7750" t="str">
        <f>IF(COUNTIF(B31:Z31, "*") &gt; 0,"node_excel_a3f98680-4d4e-463f-9140-de933f6c3ea6", "")</f>
        <v/>
      </c>
      <c r="B31" s="7751"/>
      <c r="C31" s="7752"/>
      <c r="D31" s="7753"/>
      <c r="E31" s="7754"/>
      <c r="F31" s="7755"/>
      <c r="G31" s="7756"/>
      <c r="H31" s="7757"/>
      <c r="I31" s="7758"/>
      <c r="J31" s="7759"/>
      <c r="K31" s="7760"/>
      <c r="L31" s="7761"/>
    </row>
    <row r="32" spans="1:12" x14ac:dyDescent="0.25">
      <c r="A32" s="7762" t="str">
        <f>IF(COUNTIF(B32:Z32, "*") &gt; 0,"node_excel_6004ac8b-af04-40a9-a5d9-1c820933ab4f", "")</f>
        <v/>
      </c>
      <c r="B32" s="7763"/>
      <c r="C32" s="7764"/>
      <c r="D32" s="7765"/>
      <c r="E32" s="7766"/>
      <c r="F32" s="7767"/>
      <c r="G32" s="7768"/>
      <c r="H32" s="7769"/>
      <c r="I32" s="7770"/>
      <c r="J32" s="7771"/>
      <c r="K32" s="7772"/>
      <c r="L32" s="7773"/>
    </row>
    <row r="33" spans="1:12" x14ac:dyDescent="0.25">
      <c r="A33" s="7774" t="str">
        <f>IF(COUNTIF(B33:Z33, "*") &gt; 0,"node_excel_c0c86190-5a96-4e66-9f66-895cbad9179f", "")</f>
        <v/>
      </c>
      <c r="B33" s="7775"/>
      <c r="C33" s="7776"/>
      <c r="D33" s="7777"/>
      <c r="E33" s="7778"/>
      <c r="F33" s="7779"/>
      <c r="G33" s="7780"/>
      <c r="H33" s="7781"/>
      <c r="I33" s="7782"/>
      <c r="J33" s="7783"/>
      <c r="K33" s="7784"/>
      <c r="L33" s="7785"/>
    </row>
    <row r="34" spans="1:12" x14ac:dyDescent="0.25">
      <c r="A34" s="7786"/>
      <c r="B34" s="7786"/>
      <c r="C34" s="7786"/>
      <c r="D34" s="7786"/>
      <c r="E34" s="7786"/>
      <c r="F34" s="7786"/>
      <c r="G34" s="7786"/>
      <c r="H34" s="7786"/>
      <c r="I34" s="7786"/>
      <c r="J34" s="7786"/>
      <c r="K34" s="7786"/>
      <c r="L34" s="7786"/>
    </row>
  </sheetData>
  <sheetProtection sheet="1" objects="1" scenarios="1"/>
  <mergeCells count="2">
    <mergeCell ref="B1:I1"/>
    <mergeCell ref="J1:L1"/>
  </mergeCells>
  <dataValidations count="186">
    <dataValidation type="decimal" operator="greaterThanOrEqual" allowBlank="1" showErrorMessage="1" errorTitle="Error on numerical value" error="Value must be greater or equal to 0.0" sqref="J3">
      <formula1>0</formula1>
    </dataValidation>
    <dataValidation type="decimal" operator="lessThanOrEqual" allowBlank="1" showErrorMessage="1" errorTitle="Error on numerical value" error="Value must be less or equal to 0.0" sqref="J3">
      <formula1>0</formula1>
    </dataValidation>
    <dataValidation type="decimal" operator="greaterThanOrEqual" allowBlank="1" showErrorMessage="1" errorTitle="Error on numerical value" error="Value must be greater or equal to 0.0" sqref="K3">
      <formula1>0</formula1>
    </dataValidation>
    <dataValidation type="decimal" operator="lessThanOrEqual" allowBlank="1" showErrorMessage="1" errorTitle="Error on numerical value" error="Value must be less or equal to 0.0" sqref="K3">
      <formula1>0</formula1>
    </dataValidation>
    <dataValidation type="decimal" operator="greaterThanOrEqual" allowBlank="1" showErrorMessage="1" errorTitle="Error on numerical value" error="Value must be greater or equal to 0.0" sqref="L3">
      <formula1>0</formula1>
    </dataValidation>
    <dataValidation type="decimal" operator="lessThanOrEqual" allowBlank="1" showErrorMessage="1" errorTitle="Error on numerical value" error="Value must be less or equal to 0.0" sqref="L3">
      <formula1>0</formula1>
    </dataValidation>
    <dataValidation type="decimal" operator="greaterThanOrEqual" allowBlank="1" showErrorMessage="1" errorTitle="Error on numerical value" error="Value must be greater or equal to 0.0" sqref="J4">
      <formula1>0</formula1>
    </dataValidation>
    <dataValidation type="decimal" operator="lessThanOrEqual" allowBlank="1" showErrorMessage="1" errorTitle="Error on numerical value" error="Value must be less or equal to 0.0" sqref="J4">
      <formula1>0</formula1>
    </dataValidation>
    <dataValidation type="decimal" operator="greaterThanOrEqual" allowBlank="1" showErrorMessage="1" errorTitle="Error on numerical value" error="Value must be greater or equal to 0.0" sqref="K4">
      <formula1>0</formula1>
    </dataValidation>
    <dataValidation type="decimal" operator="lessThanOrEqual" allowBlank="1" showErrorMessage="1" errorTitle="Error on numerical value" error="Value must be less or equal to 0.0" sqref="K4">
      <formula1>0</formula1>
    </dataValidation>
    <dataValidation type="decimal" operator="greaterThanOrEqual" allowBlank="1" showErrorMessage="1" errorTitle="Error on numerical value" error="Value must be greater or equal to 0.0" sqref="L4">
      <formula1>0</formula1>
    </dataValidation>
    <dataValidation type="decimal" operator="lessThanOrEqual" allowBlank="1" showErrorMessage="1" errorTitle="Error on numerical value" error="Value must be less or equal to 0.0" sqref="L4">
      <formula1>0</formula1>
    </dataValidation>
    <dataValidation type="decimal" operator="greaterThanOrEqual" allowBlank="1" showErrorMessage="1" errorTitle="Error on numerical value" error="Value must be greater or equal to 0.0" sqref="J5">
      <formula1>0</formula1>
    </dataValidation>
    <dataValidation type="decimal" operator="lessThanOrEqual" allowBlank="1" showErrorMessage="1" errorTitle="Error on numerical value" error="Value must be less or equal to 0.0" sqref="J5">
      <formula1>0</formula1>
    </dataValidation>
    <dataValidation type="decimal" operator="greaterThanOrEqual" allowBlank="1" showErrorMessage="1" errorTitle="Error on numerical value" error="Value must be greater or equal to 0.0" sqref="K5">
      <formula1>0</formula1>
    </dataValidation>
    <dataValidation type="decimal" operator="lessThanOrEqual" allowBlank="1" showErrorMessage="1" errorTitle="Error on numerical value" error="Value must be less or equal to 0.0" sqref="K5">
      <formula1>0</formula1>
    </dataValidation>
    <dataValidation type="decimal" operator="greaterThanOrEqual" allowBlank="1" showErrorMessage="1" errorTitle="Error on numerical value" error="Value must be greater or equal to 0.0" sqref="L5">
      <formula1>0</formula1>
    </dataValidation>
    <dataValidation type="decimal" operator="lessThanOrEqual" allowBlank="1" showErrorMessage="1" errorTitle="Error on numerical value" error="Value must be less or equal to 0.0" sqref="L5">
      <formula1>0</formula1>
    </dataValidation>
    <dataValidation type="decimal" operator="greaterThanOrEqual" allowBlank="1" showErrorMessage="1" errorTitle="Error on numerical value" error="Value must be greater or equal to 0.0" sqref="J6">
      <formula1>0</formula1>
    </dataValidation>
    <dataValidation type="decimal" operator="lessThanOrEqual" allowBlank="1" showErrorMessage="1" errorTitle="Error on numerical value" error="Value must be less or equal to 0.0" sqref="J6">
      <formula1>0</formula1>
    </dataValidation>
    <dataValidation type="decimal" operator="greaterThanOrEqual" allowBlank="1" showErrorMessage="1" errorTitle="Error on numerical value" error="Value must be greater or equal to 0.0" sqref="K6">
      <formula1>0</formula1>
    </dataValidation>
    <dataValidation type="decimal" operator="lessThanOrEqual" allowBlank="1" showErrorMessage="1" errorTitle="Error on numerical value" error="Value must be less or equal to 0.0" sqref="K6">
      <formula1>0</formula1>
    </dataValidation>
    <dataValidation type="decimal" operator="greaterThanOrEqual" allowBlank="1" showErrorMessage="1" errorTitle="Error on numerical value" error="Value must be greater or equal to 0.0" sqref="L6">
      <formula1>0</formula1>
    </dataValidation>
    <dataValidation type="decimal" operator="lessThanOrEqual" allowBlank="1" showErrorMessage="1" errorTitle="Error on numerical value" error="Value must be less or equal to 0.0" sqref="L6">
      <formula1>0</formula1>
    </dataValidation>
    <dataValidation type="decimal" operator="greaterThanOrEqual" allowBlank="1" showErrorMessage="1" errorTitle="Error on numerical value" error="Value must be greater or equal to 0.0" sqref="J7">
      <formula1>0</formula1>
    </dataValidation>
    <dataValidation type="decimal" operator="lessThanOrEqual" allowBlank="1" showErrorMessage="1" errorTitle="Error on numerical value" error="Value must be less or equal to 0.0" sqref="J7">
      <formula1>0</formula1>
    </dataValidation>
    <dataValidation type="decimal" operator="greaterThanOrEqual" allowBlank="1" showErrorMessage="1" errorTitle="Error on numerical value" error="Value must be greater or equal to 0.0" sqref="K7">
      <formula1>0</formula1>
    </dataValidation>
    <dataValidation type="decimal" operator="lessThanOrEqual" allowBlank="1" showErrorMessage="1" errorTitle="Error on numerical value" error="Value must be less or equal to 0.0" sqref="K7">
      <formula1>0</formula1>
    </dataValidation>
    <dataValidation type="decimal" operator="greaterThanOrEqual" allowBlank="1" showErrorMessage="1" errorTitle="Error on numerical value" error="Value must be greater or equal to 0.0" sqref="L7">
      <formula1>0</formula1>
    </dataValidation>
    <dataValidation type="decimal" operator="lessThanOrEqual" allowBlank="1" showErrorMessage="1" errorTitle="Error on numerical value" error="Value must be less or equal to 0.0" sqref="L7">
      <formula1>0</formula1>
    </dataValidation>
    <dataValidation type="decimal" operator="greaterThanOrEqual" allowBlank="1" showErrorMessage="1" errorTitle="Error on numerical value" error="Value must be greater or equal to 0.0" sqref="J8">
      <formula1>0</formula1>
    </dataValidation>
    <dataValidation type="decimal" operator="lessThanOrEqual" allowBlank="1" showErrorMessage="1" errorTitle="Error on numerical value" error="Value must be less or equal to 0.0" sqref="J8">
      <formula1>0</formula1>
    </dataValidation>
    <dataValidation type="decimal" operator="greaterThanOrEqual" allowBlank="1" showErrorMessage="1" errorTitle="Error on numerical value" error="Value must be greater or equal to 0.0" sqref="K8">
      <formula1>0</formula1>
    </dataValidation>
    <dataValidation type="decimal" operator="lessThanOrEqual" allowBlank="1" showErrorMessage="1" errorTitle="Error on numerical value" error="Value must be less or equal to 0.0" sqref="K8">
      <formula1>0</formula1>
    </dataValidation>
    <dataValidation type="decimal" operator="greaterThanOrEqual" allowBlank="1" showErrorMessage="1" errorTitle="Error on numerical value" error="Value must be greater or equal to 0.0" sqref="L8">
      <formula1>0</formula1>
    </dataValidation>
    <dataValidation type="decimal" operator="lessThanOrEqual" allowBlank="1" showErrorMessage="1" errorTitle="Error on numerical value" error="Value must be less or equal to 0.0" sqref="L8">
      <formula1>0</formula1>
    </dataValidation>
    <dataValidation type="decimal" operator="greaterThanOrEqual" allowBlank="1" showErrorMessage="1" errorTitle="Error on numerical value" error="Value must be greater or equal to 0.0" sqref="J9">
      <formula1>0</formula1>
    </dataValidation>
    <dataValidation type="decimal" operator="lessThanOrEqual" allowBlank="1" showErrorMessage="1" errorTitle="Error on numerical value" error="Value must be less or equal to 0.0" sqref="J9">
      <formula1>0</formula1>
    </dataValidation>
    <dataValidation type="decimal" operator="greaterThanOrEqual" allowBlank="1" showErrorMessage="1" errorTitle="Error on numerical value" error="Value must be greater or equal to 0.0" sqref="K9">
      <formula1>0</formula1>
    </dataValidation>
    <dataValidation type="decimal" operator="lessThanOrEqual" allowBlank="1" showErrorMessage="1" errorTitle="Error on numerical value" error="Value must be less or equal to 0.0" sqref="K9">
      <formula1>0</formula1>
    </dataValidation>
    <dataValidation type="decimal" operator="greaterThanOrEqual" allowBlank="1" showErrorMessage="1" errorTitle="Error on numerical value" error="Value must be greater or equal to 0.0" sqref="L9">
      <formula1>0</formula1>
    </dataValidation>
    <dataValidation type="decimal" operator="lessThanOrEqual" allowBlank="1" showErrorMessage="1" errorTitle="Error on numerical value" error="Value must be less or equal to 0.0" sqref="L9">
      <formula1>0</formula1>
    </dataValidation>
    <dataValidation type="decimal" operator="greaterThanOrEqual" allowBlank="1" showErrorMessage="1" errorTitle="Error on numerical value" error="Value must be greater or equal to 0.0" sqref="J10">
      <formula1>0</formula1>
    </dataValidation>
    <dataValidation type="decimal" operator="lessThanOrEqual" allowBlank="1" showErrorMessage="1" errorTitle="Error on numerical value" error="Value must be less or equal to 0.0" sqref="J10">
      <formula1>0</formula1>
    </dataValidation>
    <dataValidation type="decimal" operator="greaterThanOrEqual" allowBlank="1" showErrorMessage="1" errorTitle="Error on numerical value" error="Value must be greater or equal to 0.0" sqref="K10">
      <formula1>0</formula1>
    </dataValidation>
    <dataValidation type="decimal" operator="lessThanOrEqual" allowBlank="1" showErrorMessage="1" errorTitle="Error on numerical value" error="Value must be less or equal to 0.0" sqref="K10">
      <formula1>0</formula1>
    </dataValidation>
    <dataValidation type="decimal" operator="greaterThanOrEqual" allowBlank="1" showErrorMessage="1" errorTitle="Error on numerical value" error="Value must be greater or equal to 0.0" sqref="L10">
      <formula1>0</formula1>
    </dataValidation>
    <dataValidation type="decimal" operator="lessThanOrEqual" allowBlank="1" showErrorMessage="1" errorTitle="Error on numerical value" error="Value must be less or equal to 0.0" sqref="L10">
      <formula1>0</formula1>
    </dataValidation>
    <dataValidation type="decimal" operator="greaterThanOrEqual" allowBlank="1" showErrorMessage="1" errorTitle="Error on numerical value" error="Value must be greater or equal to 0.0" sqref="J11">
      <formula1>0</formula1>
    </dataValidation>
    <dataValidation type="decimal" operator="lessThanOrEqual" allowBlank="1" showErrorMessage="1" errorTitle="Error on numerical value" error="Value must be less or equal to 0.0" sqref="J11">
      <formula1>0</formula1>
    </dataValidation>
    <dataValidation type="decimal" operator="greaterThanOrEqual" allowBlank="1" showErrorMessage="1" errorTitle="Error on numerical value" error="Value must be greater or equal to 0.0" sqref="K11">
      <formula1>0</formula1>
    </dataValidation>
    <dataValidation type="decimal" operator="lessThanOrEqual" allowBlank="1" showErrorMessage="1" errorTitle="Error on numerical value" error="Value must be less or equal to 0.0" sqref="K11">
      <formula1>0</formula1>
    </dataValidation>
    <dataValidation type="decimal" operator="greaterThanOrEqual" allowBlank="1" showErrorMessage="1" errorTitle="Error on numerical value" error="Value must be greater or equal to 0.0" sqref="L11">
      <formula1>0</formula1>
    </dataValidation>
    <dataValidation type="decimal" operator="lessThanOrEqual" allowBlank="1" showErrorMessage="1" errorTitle="Error on numerical value" error="Value must be less or equal to 0.0" sqref="L11">
      <formula1>0</formula1>
    </dataValidation>
    <dataValidation type="decimal" operator="greaterThanOrEqual" allowBlank="1" showErrorMessage="1" errorTitle="Error on numerical value" error="Value must be greater or equal to 0.0" sqref="J12">
      <formula1>0</formula1>
    </dataValidation>
    <dataValidation type="decimal" operator="lessThanOrEqual" allowBlank="1" showErrorMessage="1" errorTitle="Error on numerical value" error="Value must be less or equal to 0.0" sqref="J12">
      <formula1>0</formula1>
    </dataValidation>
    <dataValidation type="decimal" operator="greaterThanOrEqual" allowBlank="1" showErrorMessage="1" errorTitle="Error on numerical value" error="Value must be greater or equal to 0.0" sqref="K12">
      <formula1>0</formula1>
    </dataValidation>
    <dataValidation type="decimal" operator="lessThanOrEqual" allowBlank="1" showErrorMessage="1" errorTitle="Error on numerical value" error="Value must be less or equal to 0.0" sqref="K12">
      <formula1>0</formula1>
    </dataValidation>
    <dataValidation type="decimal" operator="greaterThanOrEqual" allowBlank="1" showErrorMessage="1" errorTitle="Error on numerical value" error="Value must be greater or equal to 0.0" sqref="L12">
      <formula1>0</formula1>
    </dataValidation>
    <dataValidation type="decimal" operator="lessThanOrEqual" allowBlank="1" showErrorMessage="1" errorTitle="Error on numerical value" error="Value must be less or equal to 0.0" sqref="L12">
      <formula1>0</formula1>
    </dataValidation>
    <dataValidation type="decimal" operator="greaterThanOrEqual" allowBlank="1" showErrorMessage="1" errorTitle="Error on numerical value" error="Value must be greater or equal to 0.0" sqref="J13">
      <formula1>0</formula1>
    </dataValidation>
    <dataValidation type="decimal" operator="lessThanOrEqual" allowBlank="1" showErrorMessage="1" errorTitle="Error on numerical value" error="Value must be less or equal to 0.0" sqref="J13">
      <formula1>0</formula1>
    </dataValidation>
    <dataValidation type="decimal" operator="greaterThanOrEqual" allowBlank="1" showErrorMessage="1" errorTitle="Error on numerical value" error="Value must be greater or equal to 0.0" sqref="K13">
      <formula1>0</formula1>
    </dataValidation>
    <dataValidation type="decimal" operator="lessThanOrEqual" allowBlank="1" showErrorMessage="1" errorTitle="Error on numerical value" error="Value must be less or equal to 0.0" sqref="K13">
      <formula1>0</formula1>
    </dataValidation>
    <dataValidation type="decimal" operator="greaterThanOrEqual" allowBlank="1" showErrorMessage="1" errorTitle="Error on numerical value" error="Value must be greater or equal to 0.0" sqref="L13">
      <formula1>0</formula1>
    </dataValidation>
    <dataValidation type="decimal" operator="lessThanOrEqual" allowBlank="1" showErrorMessage="1" errorTitle="Error on numerical value" error="Value must be less or equal to 0.0" sqref="L13">
      <formula1>0</formula1>
    </dataValidation>
    <dataValidation type="decimal" operator="greaterThanOrEqual" allowBlank="1" showErrorMessage="1" errorTitle="Error on numerical value" error="Value must be greater or equal to 0.0" sqref="J14">
      <formula1>0</formula1>
    </dataValidation>
    <dataValidation type="decimal" operator="lessThanOrEqual" allowBlank="1" showErrorMessage="1" errorTitle="Error on numerical value" error="Value must be less or equal to 0.0" sqref="J14">
      <formula1>0</formula1>
    </dataValidation>
    <dataValidation type="decimal" operator="greaterThanOrEqual" allowBlank="1" showErrorMessage="1" errorTitle="Error on numerical value" error="Value must be greater or equal to 0.0" sqref="K14">
      <formula1>0</formula1>
    </dataValidation>
    <dataValidation type="decimal" operator="lessThanOrEqual" allowBlank="1" showErrorMessage="1" errorTitle="Error on numerical value" error="Value must be less or equal to 0.0" sqref="K14">
      <formula1>0</formula1>
    </dataValidation>
    <dataValidation type="decimal" operator="greaterThanOrEqual" allowBlank="1" showErrorMessage="1" errorTitle="Error on numerical value" error="Value must be greater or equal to 0.0" sqref="L14">
      <formula1>0</formula1>
    </dataValidation>
    <dataValidation type="decimal" operator="lessThanOrEqual" allowBlank="1" showErrorMessage="1" errorTitle="Error on numerical value" error="Value must be less or equal to 0.0" sqref="L14">
      <formula1>0</formula1>
    </dataValidation>
    <dataValidation type="decimal" operator="greaterThanOrEqual" allowBlank="1" showErrorMessage="1" errorTitle="Error on numerical value" error="Value must be greater or equal to 0.0" sqref="J15">
      <formula1>0</formula1>
    </dataValidation>
    <dataValidation type="decimal" operator="lessThanOrEqual" allowBlank="1" showErrorMessage="1" errorTitle="Error on numerical value" error="Value must be less or equal to 0.0" sqref="J15">
      <formula1>0</formula1>
    </dataValidation>
    <dataValidation type="decimal" operator="greaterThanOrEqual" allowBlank="1" showErrorMessage="1" errorTitle="Error on numerical value" error="Value must be greater or equal to 0.0" sqref="K15">
      <formula1>0</formula1>
    </dataValidation>
    <dataValidation type="decimal" operator="lessThanOrEqual" allowBlank="1" showErrorMessage="1" errorTitle="Error on numerical value" error="Value must be less or equal to 0.0" sqref="K15">
      <formula1>0</formula1>
    </dataValidation>
    <dataValidation type="decimal" operator="greaterThanOrEqual" allowBlank="1" showErrorMessage="1" errorTitle="Error on numerical value" error="Value must be greater or equal to 0.0" sqref="L15">
      <formula1>0</formula1>
    </dataValidation>
    <dataValidation type="decimal" operator="lessThanOrEqual" allowBlank="1" showErrorMessage="1" errorTitle="Error on numerical value" error="Value must be less or equal to 0.0" sqref="L15">
      <formula1>0</formula1>
    </dataValidation>
    <dataValidation type="decimal" operator="greaterThanOrEqual" allowBlank="1" showErrorMessage="1" errorTitle="Error on numerical value" error="Value must be greater or equal to 0.0" sqref="J16">
      <formula1>0</formula1>
    </dataValidation>
    <dataValidation type="decimal" operator="lessThanOrEqual" allowBlank="1" showErrorMessage="1" errorTitle="Error on numerical value" error="Value must be less or equal to 0.0" sqref="J16">
      <formula1>0</formula1>
    </dataValidation>
    <dataValidation type="decimal" operator="greaterThanOrEqual" allowBlank="1" showErrorMessage="1" errorTitle="Error on numerical value" error="Value must be greater or equal to 0.0" sqref="K16">
      <formula1>0</formula1>
    </dataValidation>
    <dataValidation type="decimal" operator="lessThanOrEqual" allowBlank="1" showErrorMessage="1" errorTitle="Error on numerical value" error="Value must be less or equal to 0.0" sqref="K16">
      <formula1>0</formula1>
    </dataValidation>
    <dataValidation type="decimal" operator="greaterThanOrEqual" allowBlank="1" showErrorMessage="1" errorTitle="Error on numerical value" error="Value must be greater or equal to 0.0" sqref="L16">
      <formula1>0</formula1>
    </dataValidation>
    <dataValidation type="decimal" operator="lessThanOrEqual" allowBlank="1" showErrorMessage="1" errorTitle="Error on numerical value" error="Value must be less or equal to 0.0" sqref="L16">
      <formula1>0</formula1>
    </dataValidation>
    <dataValidation type="decimal" operator="greaterThanOrEqual" allowBlank="1" showErrorMessage="1" errorTitle="Error on numerical value" error="Value must be greater or equal to 0.0" sqref="J17">
      <formula1>0</formula1>
    </dataValidation>
    <dataValidation type="decimal" operator="lessThanOrEqual" allowBlank="1" showErrorMessage="1" errorTitle="Error on numerical value" error="Value must be less or equal to 0.0" sqref="J17">
      <formula1>0</formula1>
    </dataValidation>
    <dataValidation type="decimal" operator="greaterThanOrEqual" allowBlank="1" showErrorMessage="1" errorTitle="Error on numerical value" error="Value must be greater or equal to 0.0" sqref="K17">
      <formula1>0</formula1>
    </dataValidation>
    <dataValidation type="decimal" operator="lessThanOrEqual" allowBlank="1" showErrorMessage="1" errorTitle="Error on numerical value" error="Value must be less or equal to 0.0" sqref="K17">
      <formula1>0</formula1>
    </dataValidation>
    <dataValidation type="decimal" operator="greaterThanOrEqual" allowBlank="1" showErrorMessage="1" errorTitle="Error on numerical value" error="Value must be greater or equal to 0.0" sqref="L17">
      <formula1>0</formula1>
    </dataValidation>
    <dataValidation type="decimal" operator="lessThanOrEqual" allowBlank="1" showErrorMessage="1" errorTitle="Error on numerical value" error="Value must be less or equal to 0.0" sqref="L17">
      <formula1>0</formula1>
    </dataValidation>
    <dataValidation type="decimal" operator="greaterThanOrEqual" allowBlank="1" showErrorMessage="1" errorTitle="Error on numerical value" error="Value must be greater or equal to 0.0" sqref="J18">
      <formula1>0</formula1>
    </dataValidation>
    <dataValidation type="decimal" operator="lessThanOrEqual" allowBlank="1" showErrorMessage="1" errorTitle="Error on numerical value" error="Value must be less or equal to 0.0" sqref="J18">
      <formula1>0</formula1>
    </dataValidation>
    <dataValidation type="decimal" operator="greaterThanOrEqual" allowBlank="1" showErrorMessage="1" errorTitle="Error on numerical value" error="Value must be greater or equal to 0.0" sqref="K18">
      <formula1>0</formula1>
    </dataValidation>
    <dataValidation type="decimal" operator="lessThanOrEqual" allowBlank="1" showErrorMessage="1" errorTitle="Error on numerical value" error="Value must be less or equal to 0.0" sqref="K18">
      <formula1>0</formula1>
    </dataValidation>
    <dataValidation type="decimal" operator="greaterThanOrEqual" allowBlank="1" showErrorMessage="1" errorTitle="Error on numerical value" error="Value must be greater or equal to 0.0" sqref="L18">
      <formula1>0</formula1>
    </dataValidation>
    <dataValidation type="decimal" operator="lessThanOrEqual" allowBlank="1" showErrorMessage="1" errorTitle="Error on numerical value" error="Value must be less or equal to 0.0" sqref="L18">
      <formula1>0</formula1>
    </dataValidation>
    <dataValidation type="decimal" operator="greaterThanOrEqual" allowBlank="1" showErrorMessage="1" errorTitle="Error on numerical value" error="Value must be greater or equal to 0.0" sqref="J19">
      <formula1>0</formula1>
    </dataValidation>
    <dataValidation type="decimal" operator="lessThanOrEqual" allowBlank="1" showErrorMessage="1" errorTitle="Error on numerical value" error="Value must be less or equal to 0.0" sqref="J19">
      <formula1>0</formula1>
    </dataValidation>
    <dataValidation type="decimal" operator="greaterThanOrEqual" allowBlank="1" showErrorMessage="1" errorTitle="Error on numerical value" error="Value must be greater or equal to 0.0" sqref="K19">
      <formula1>0</formula1>
    </dataValidation>
    <dataValidation type="decimal" operator="lessThanOrEqual" allowBlank="1" showErrorMessage="1" errorTitle="Error on numerical value" error="Value must be less or equal to 0.0" sqref="K19">
      <formula1>0</formula1>
    </dataValidation>
    <dataValidation type="decimal" operator="greaterThanOrEqual" allowBlank="1" showErrorMessage="1" errorTitle="Error on numerical value" error="Value must be greater or equal to 0.0" sqref="L19">
      <formula1>0</formula1>
    </dataValidation>
    <dataValidation type="decimal" operator="lessThanOrEqual" allowBlank="1" showErrorMessage="1" errorTitle="Error on numerical value" error="Value must be less or equal to 0.0" sqref="L19">
      <formula1>0</formula1>
    </dataValidation>
    <dataValidation type="decimal" operator="greaterThanOrEqual" allowBlank="1" showErrorMessage="1" errorTitle="Error on numerical value" error="Value must be greater or equal to 0.0" sqref="J20">
      <formula1>0</formula1>
    </dataValidation>
    <dataValidation type="decimal" operator="lessThanOrEqual" allowBlank="1" showErrorMessage="1" errorTitle="Error on numerical value" error="Value must be less or equal to 0.0" sqref="J20">
      <formula1>0</formula1>
    </dataValidation>
    <dataValidation type="decimal" operator="greaterThanOrEqual" allowBlank="1" showErrorMessage="1" errorTitle="Error on numerical value" error="Value must be greater or equal to 0.0" sqref="K20">
      <formula1>0</formula1>
    </dataValidation>
    <dataValidation type="decimal" operator="lessThanOrEqual" allowBlank="1" showErrorMessage="1" errorTitle="Error on numerical value" error="Value must be less or equal to 0.0" sqref="K20">
      <formula1>0</formula1>
    </dataValidation>
    <dataValidation type="decimal" operator="greaterThanOrEqual" allowBlank="1" showErrorMessage="1" errorTitle="Error on numerical value" error="Value must be greater or equal to 0.0" sqref="L20">
      <formula1>0</formula1>
    </dataValidation>
    <dataValidation type="decimal" operator="lessThanOrEqual" allowBlank="1" showErrorMessage="1" errorTitle="Error on numerical value" error="Value must be less or equal to 0.0" sqref="L20">
      <formula1>0</formula1>
    </dataValidation>
    <dataValidation type="decimal" operator="greaterThanOrEqual" allowBlank="1" showErrorMessage="1" errorTitle="Error on numerical value" error="Value must be greater or equal to 0.0" sqref="J21">
      <formula1>0</formula1>
    </dataValidation>
    <dataValidation type="decimal" operator="lessThanOrEqual" allowBlank="1" showErrorMessage="1" errorTitle="Error on numerical value" error="Value must be less or equal to 0.0" sqref="J21">
      <formula1>0</formula1>
    </dataValidation>
    <dataValidation type="decimal" operator="greaterThanOrEqual" allowBlank="1" showErrorMessage="1" errorTitle="Error on numerical value" error="Value must be greater or equal to 0.0" sqref="K21">
      <formula1>0</formula1>
    </dataValidation>
    <dataValidation type="decimal" operator="lessThanOrEqual" allowBlank="1" showErrorMessage="1" errorTitle="Error on numerical value" error="Value must be less or equal to 0.0" sqref="K21">
      <formula1>0</formula1>
    </dataValidation>
    <dataValidation type="decimal" operator="greaterThanOrEqual" allowBlank="1" showErrorMessage="1" errorTitle="Error on numerical value" error="Value must be greater or equal to 0.0" sqref="L21">
      <formula1>0</formula1>
    </dataValidation>
    <dataValidation type="decimal" operator="lessThanOrEqual" allowBlank="1" showErrorMessage="1" errorTitle="Error on numerical value" error="Value must be less or equal to 0.0" sqref="L21">
      <formula1>0</formula1>
    </dataValidation>
    <dataValidation type="decimal" operator="greaterThanOrEqual" allowBlank="1" showErrorMessage="1" errorTitle="Error on numerical value" error="Value must be greater or equal to 0.0" sqref="J22">
      <formula1>0</formula1>
    </dataValidation>
    <dataValidation type="decimal" operator="lessThanOrEqual" allowBlank="1" showErrorMessage="1" errorTitle="Error on numerical value" error="Value must be less or equal to 0.0" sqref="J22">
      <formula1>0</formula1>
    </dataValidation>
    <dataValidation type="decimal" operator="greaterThanOrEqual" allowBlank="1" showErrorMessage="1" errorTitle="Error on numerical value" error="Value must be greater or equal to 0.0" sqref="K22">
      <formula1>0</formula1>
    </dataValidation>
    <dataValidation type="decimal" operator="lessThanOrEqual" allowBlank="1" showErrorMessage="1" errorTitle="Error on numerical value" error="Value must be less or equal to 0.0" sqref="K22">
      <formula1>0</formula1>
    </dataValidation>
    <dataValidation type="decimal" operator="greaterThanOrEqual" allowBlank="1" showErrorMessage="1" errorTitle="Error on numerical value" error="Value must be greater or equal to 0.0" sqref="L22">
      <formula1>0</formula1>
    </dataValidation>
    <dataValidation type="decimal" operator="lessThanOrEqual" allowBlank="1" showErrorMessage="1" errorTitle="Error on numerical value" error="Value must be less or equal to 0.0" sqref="L22">
      <formula1>0</formula1>
    </dataValidation>
    <dataValidation type="decimal" operator="greaterThanOrEqual" allowBlank="1" showErrorMessage="1" errorTitle="Error on numerical value" error="Value must be greater or equal to 0.0" sqref="J23">
      <formula1>0</formula1>
    </dataValidation>
    <dataValidation type="decimal" operator="lessThanOrEqual" allowBlank="1" showErrorMessage="1" errorTitle="Error on numerical value" error="Value must be less or equal to 0.0" sqref="J23">
      <formula1>0</formula1>
    </dataValidation>
    <dataValidation type="decimal" operator="greaterThanOrEqual" allowBlank="1" showErrorMessage="1" errorTitle="Error on numerical value" error="Value must be greater or equal to 0.0" sqref="K23">
      <formula1>0</formula1>
    </dataValidation>
    <dataValidation type="decimal" operator="lessThanOrEqual" allowBlank="1" showErrorMessage="1" errorTitle="Error on numerical value" error="Value must be less or equal to 0.0" sqref="K23">
      <formula1>0</formula1>
    </dataValidation>
    <dataValidation type="decimal" operator="greaterThanOrEqual" allowBlank="1" showErrorMessage="1" errorTitle="Error on numerical value" error="Value must be greater or equal to 0.0" sqref="L23">
      <formula1>0</formula1>
    </dataValidation>
    <dataValidation type="decimal" operator="lessThanOrEqual" allowBlank="1" showErrorMessage="1" errorTitle="Error on numerical value" error="Value must be less or equal to 0.0" sqref="L23">
      <formula1>0</formula1>
    </dataValidation>
    <dataValidation type="decimal" operator="greaterThanOrEqual" allowBlank="1" showErrorMessage="1" errorTitle="Error on numerical value" error="Value must be greater or equal to 0.0" sqref="J24">
      <formula1>0</formula1>
    </dataValidation>
    <dataValidation type="decimal" operator="lessThanOrEqual" allowBlank="1" showErrorMessage="1" errorTitle="Error on numerical value" error="Value must be less or equal to 0.0" sqref="J24">
      <formula1>0</formula1>
    </dataValidation>
    <dataValidation type="decimal" operator="greaterThanOrEqual" allowBlank="1" showErrorMessage="1" errorTitle="Error on numerical value" error="Value must be greater or equal to 0.0" sqref="K24">
      <formula1>0</formula1>
    </dataValidation>
    <dataValidation type="decimal" operator="lessThanOrEqual" allowBlank="1" showErrorMessage="1" errorTitle="Error on numerical value" error="Value must be less or equal to 0.0" sqref="K24">
      <formula1>0</formula1>
    </dataValidation>
    <dataValidation type="decimal" operator="greaterThanOrEqual" allowBlank="1" showErrorMessage="1" errorTitle="Error on numerical value" error="Value must be greater or equal to 0.0" sqref="L24">
      <formula1>0</formula1>
    </dataValidation>
    <dataValidation type="decimal" operator="lessThanOrEqual" allowBlank="1" showErrorMessage="1" errorTitle="Error on numerical value" error="Value must be less or equal to 0.0" sqref="L24">
      <formula1>0</formula1>
    </dataValidation>
    <dataValidation type="decimal" operator="greaterThanOrEqual" allowBlank="1" showErrorMessage="1" errorTitle="Error on numerical value" error="Value must be greater or equal to 0.0" sqref="J25">
      <formula1>0</formula1>
    </dataValidation>
    <dataValidation type="decimal" operator="lessThanOrEqual" allowBlank="1" showErrorMessage="1" errorTitle="Error on numerical value" error="Value must be less or equal to 0.0" sqref="J25">
      <formula1>0</formula1>
    </dataValidation>
    <dataValidation type="decimal" operator="greaterThanOrEqual" allowBlank="1" showErrorMessage="1" errorTitle="Error on numerical value" error="Value must be greater or equal to 0.0" sqref="K25">
      <formula1>0</formula1>
    </dataValidation>
    <dataValidation type="decimal" operator="lessThanOrEqual" allowBlank="1" showErrorMessage="1" errorTitle="Error on numerical value" error="Value must be less or equal to 0.0" sqref="K25">
      <formula1>0</formula1>
    </dataValidation>
    <dataValidation type="decimal" operator="greaterThanOrEqual" allowBlank="1" showErrorMessage="1" errorTitle="Error on numerical value" error="Value must be greater or equal to 0.0" sqref="L25">
      <formula1>0</formula1>
    </dataValidation>
    <dataValidation type="decimal" operator="lessThanOrEqual" allowBlank="1" showErrorMessage="1" errorTitle="Error on numerical value" error="Value must be less or equal to 0.0" sqref="L25">
      <formula1>0</formula1>
    </dataValidation>
    <dataValidation type="decimal" operator="greaterThanOrEqual" allowBlank="1" showErrorMessage="1" errorTitle="Error on numerical value" error="Value must be greater or equal to 0.0" sqref="J26">
      <formula1>0</formula1>
    </dataValidation>
    <dataValidation type="decimal" operator="lessThanOrEqual" allowBlank="1" showErrorMessage="1" errorTitle="Error on numerical value" error="Value must be less or equal to 0.0" sqref="J26">
      <formula1>0</formula1>
    </dataValidation>
    <dataValidation type="decimal" operator="greaterThanOrEqual" allowBlank="1" showErrorMessage="1" errorTitle="Error on numerical value" error="Value must be greater or equal to 0.0" sqref="K26">
      <formula1>0</formula1>
    </dataValidation>
    <dataValidation type="decimal" operator="lessThanOrEqual" allowBlank="1" showErrorMessage="1" errorTitle="Error on numerical value" error="Value must be less or equal to 0.0" sqref="K26">
      <formula1>0</formula1>
    </dataValidation>
    <dataValidation type="decimal" operator="greaterThanOrEqual" allowBlank="1" showErrorMessage="1" errorTitle="Error on numerical value" error="Value must be greater or equal to 0.0" sqref="L26">
      <formula1>0</formula1>
    </dataValidation>
    <dataValidation type="decimal" operator="lessThanOrEqual" allowBlank="1" showErrorMessage="1" errorTitle="Error on numerical value" error="Value must be less or equal to 0.0" sqref="L26">
      <formula1>0</formula1>
    </dataValidation>
    <dataValidation type="decimal" operator="greaterThanOrEqual" allowBlank="1" showErrorMessage="1" errorTitle="Error on numerical value" error="Value must be greater or equal to 0.0" sqref="J27">
      <formula1>0</formula1>
    </dataValidation>
    <dataValidation type="decimal" operator="lessThanOrEqual" allowBlank="1" showErrorMessage="1" errorTitle="Error on numerical value" error="Value must be less or equal to 0.0" sqref="J27">
      <formula1>0</formula1>
    </dataValidation>
    <dataValidation type="decimal" operator="greaterThanOrEqual" allowBlank="1" showErrorMessage="1" errorTitle="Error on numerical value" error="Value must be greater or equal to 0.0" sqref="K27">
      <formula1>0</formula1>
    </dataValidation>
    <dataValidation type="decimal" operator="lessThanOrEqual" allowBlank="1" showErrorMessage="1" errorTitle="Error on numerical value" error="Value must be less or equal to 0.0" sqref="K27">
      <formula1>0</formula1>
    </dataValidation>
    <dataValidation type="decimal" operator="greaterThanOrEqual" allowBlank="1" showErrorMessage="1" errorTitle="Error on numerical value" error="Value must be greater or equal to 0.0" sqref="L27">
      <formula1>0</formula1>
    </dataValidation>
    <dataValidation type="decimal" operator="lessThanOrEqual" allowBlank="1" showErrorMessage="1" errorTitle="Error on numerical value" error="Value must be less or equal to 0.0" sqref="L27">
      <formula1>0</formula1>
    </dataValidation>
    <dataValidation type="decimal" operator="greaterThanOrEqual" allowBlank="1" showErrorMessage="1" errorTitle="Error on numerical value" error="Value must be greater or equal to 0.0" sqref="J28">
      <formula1>0</formula1>
    </dataValidation>
    <dataValidation type="decimal" operator="lessThanOrEqual" allowBlank="1" showErrorMessage="1" errorTitle="Error on numerical value" error="Value must be less or equal to 0.0" sqref="J28">
      <formula1>0</formula1>
    </dataValidation>
    <dataValidation type="decimal" operator="greaterThanOrEqual" allowBlank="1" showErrorMessage="1" errorTitle="Error on numerical value" error="Value must be greater or equal to 0.0" sqref="K28">
      <formula1>0</formula1>
    </dataValidation>
    <dataValidation type="decimal" operator="lessThanOrEqual" allowBlank="1" showErrorMessage="1" errorTitle="Error on numerical value" error="Value must be less or equal to 0.0" sqref="K28">
      <formula1>0</formula1>
    </dataValidation>
    <dataValidation type="decimal" operator="greaterThanOrEqual" allowBlank="1" showErrorMessage="1" errorTitle="Error on numerical value" error="Value must be greater or equal to 0.0" sqref="L28">
      <formula1>0</formula1>
    </dataValidation>
    <dataValidation type="decimal" operator="lessThanOrEqual" allowBlank="1" showErrorMessage="1" errorTitle="Error on numerical value" error="Value must be less or equal to 0.0" sqref="L28">
      <formula1>0</formula1>
    </dataValidation>
    <dataValidation type="decimal" operator="greaterThanOrEqual" allowBlank="1" showErrorMessage="1" errorTitle="Error on numerical value" error="Value must be greater or equal to 0.0" sqref="J29">
      <formula1>0</formula1>
    </dataValidation>
    <dataValidation type="decimal" operator="lessThanOrEqual" allowBlank="1" showErrorMessage="1" errorTitle="Error on numerical value" error="Value must be less or equal to 0.0" sqref="J29">
      <formula1>0</formula1>
    </dataValidation>
    <dataValidation type="decimal" operator="greaterThanOrEqual" allowBlank="1" showErrorMessage="1" errorTitle="Error on numerical value" error="Value must be greater or equal to 0.0" sqref="K29">
      <formula1>0</formula1>
    </dataValidation>
    <dataValidation type="decimal" operator="lessThanOrEqual" allowBlank="1" showErrorMessage="1" errorTitle="Error on numerical value" error="Value must be less or equal to 0.0" sqref="K29">
      <formula1>0</formula1>
    </dataValidation>
    <dataValidation type="decimal" operator="greaterThanOrEqual" allowBlank="1" showErrorMessage="1" errorTitle="Error on numerical value" error="Value must be greater or equal to 0.0" sqref="L29">
      <formula1>0</formula1>
    </dataValidation>
    <dataValidation type="decimal" operator="lessThanOrEqual" allowBlank="1" showErrorMessage="1" errorTitle="Error on numerical value" error="Value must be less or equal to 0.0" sqref="L29">
      <formula1>0</formula1>
    </dataValidation>
    <dataValidation type="decimal" operator="greaterThanOrEqual" allowBlank="1" showErrorMessage="1" errorTitle="Error on numerical value" error="Value must be greater or equal to 0.0" sqref="J30">
      <formula1>0</formula1>
    </dataValidation>
    <dataValidation type="decimal" operator="lessThanOrEqual" allowBlank="1" showErrorMessage="1" errorTitle="Error on numerical value" error="Value must be less or equal to 0.0" sqref="J30">
      <formula1>0</formula1>
    </dataValidation>
    <dataValidation type="decimal" operator="greaterThanOrEqual" allowBlank="1" showErrorMessage="1" errorTitle="Error on numerical value" error="Value must be greater or equal to 0.0" sqref="K30">
      <formula1>0</formula1>
    </dataValidation>
    <dataValidation type="decimal" operator="lessThanOrEqual" allowBlank="1" showErrorMessage="1" errorTitle="Error on numerical value" error="Value must be less or equal to 0.0" sqref="K30">
      <formula1>0</formula1>
    </dataValidation>
    <dataValidation type="decimal" operator="greaterThanOrEqual" allowBlank="1" showErrorMessage="1" errorTitle="Error on numerical value" error="Value must be greater or equal to 0.0" sqref="L30">
      <formula1>0</formula1>
    </dataValidation>
    <dataValidation type="decimal" operator="lessThanOrEqual" allowBlank="1" showErrorMessage="1" errorTitle="Error on numerical value" error="Value must be less or equal to 0.0" sqref="L30">
      <formula1>0</formula1>
    </dataValidation>
    <dataValidation type="decimal" operator="greaterThanOrEqual" allowBlank="1" showErrorMessage="1" errorTitle="Error on numerical value" error="Value must be greater or equal to 0.0" sqref="J31">
      <formula1>0</formula1>
    </dataValidation>
    <dataValidation type="decimal" operator="lessThanOrEqual" allowBlank="1" showErrorMessage="1" errorTitle="Error on numerical value" error="Value must be less or equal to 0.0" sqref="J31">
      <formula1>0</formula1>
    </dataValidation>
    <dataValidation type="decimal" operator="greaterThanOrEqual" allowBlank="1" showErrorMessage="1" errorTitle="Error on numerical value" error="Value must be greater or equal to 0.0" sqref="K31">
      <formula1>0</formula1>
    </dataValidation>
    <dataValidation type="decimal" operator="lessThanOrEqual" allowBlank="1" showErrorMessage="1" errorTitle="Error on numerical value" error="Value must be less or equal to 0.0" sqref="K31">
      <formula1>0</formula1>
    </dataValidation>
    <dataValidation type="decimal" operator="greaterThanOrEqual" allowBlank="1" showErrorMessage="1" errorTitle="Error on numerical value" error="Value must be greater or equal to 0.0" sqref="L31">
      <formula1>0</formula1>
    </dataValidation>
    <dataValidation type="decimal" operator="lessThanOrEqual" allowBlank="1" showErrorMessage="1" errorTitle="Error on numerical value" error="Value must be less or equal to 0.0" sqref="L31">
      <formula1>0</formula1>
    </dataValidation>
    <dataValidation type="decimal" operator="greaterThanOrEqual" allowBlank="1" showErrorMessage="1" errorTitle="Error on numerical value" error="Value must be greater or equal to 0.0" sqref="J32">
      <formula1>0</formula1>
    </dataValidation>
    <dataValidation type="decimal" operator="lessThanOrEqual" allowBlank="1" showErrorMessage="1" errorTitle="Error on numerical value" error="Value must be less or equal to 0.0" sqref="J32">
      <formula1>0</formula1>
    </dataValidation>
    <dataValidation type="decimal" operator="greaterThanOrEqual" allowBlank="1" showErrorMessage="1" errorTitle="Error on numerical value" error="Value must be greater or equal to 0.0" sqref="K32">
      <formula1>0</formula1>
    </dataValidation>
    <dataValidation type="decimal" operator="lessThanOrEqual" allowBlank="1" showErrorMessage="1" errorTitle="Error on numerical value" error="Value must be less or equal to 0.0" sqref="K32">
      <formula1>0</formula1>
    </dataValidation>
    <dataValidation type="decimal" operator="greaterThanOrEqual" allowBlank="1" showErrorMessage="1" errorTitle="Error on numerical value" error="Value must be greater or equal to 0.0" sqref="L32">
      <formula1>0</formula1>
    </dataValidation>
    <dataValidation type="decimal" operator="lessThanOrEqual" allowBlank="1" showErrorMessage="1" errorTitle="Error on numerical value" error="Value must be less or equal to 0.0" sqref="L32">
      <formula1>0</formula1>
    </dataValidation>
    <dataValidation type="decimal" operator="greaterThanOrEqual" allowBlank="1" showErrorMessage="1" errorTitle="Error on numerical value" error="Value must be greater or equal to 0.0" sqref="J33">
      <formula1>0</formula1>
    </dataValidation>
    <dataValidation type="decimal" operator="lessThanOrEqual" allowBlank="1" showErrorMessage="1" errorTitle="Error on numerical value" error="Value must be less or equal to 0.0" sqref="J33">
      <formula1>0</formula1>
    </dataValidation>
    <dataValidation type="decimal" operator="greaterThanOrEqual" allowBlank="1" showErrorMessage="1" errorTitle="Error on numerical value" error="Value must be greater or equal to 0.0" sqref="K33">
      <formula1>0</formula1>
    </dataValidation>
    <dataValidation type="decimal" operator="lessThanOrEqual" allowBlank="1" showErrorMessage="1" errorTitle="Error on numerical value" error="Value must be less or equal to 0.0" sqref="K33">
      <formula1>0</formula1>
    </dataValidation>
    <dataValidation type="decimal" operator="greaterThanOrEqual" allowBlank="1" showErrorMessage="1" errorTitle="Error on numerical value" error="Value must be greater or equal to 0.0" sqref="L33">
      <formula1>0</formula1>
    </dataValidation>
    <dataValidation type="decimal" operator="lessThanOrEqual" allowBlank="1" showErrorMessage="1" errorTitle="Error on numerical value" error="Value must be less or equal to 0.0" sqref="L33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2" width="39" customWidth="1"/>
    <col min="3" max="3" width="15.5703125" customWidth="1"/>
    <col min="4" max="4" width="16.140625" customWidth="1"/>
    <col min="5" max="5" width="21.140625" customWidth="1"/>
    <col min="6" max="6" width="7.140625" customWidth="1"/>
    <col min="7" max="7" width="11" customWidth="1"/>
    <col min="8" max="8" width="36" customWidth="1"/>
    <col min="9" max="9" width="8.42578125" customWidth="1"/>
    <col min="10" max="10" width="10" customWidth="1"/>
    <col min="11" max="11" width="8.140625" customWidth="1"/>
  </cols>
  <sheetData>
    <row r="1" spans="1:11" x14ac:dyDescent="0.25">
      <c r="A1" s="304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304" t="s">
        <v>3</v>
      </c>
      <c r="I1" s="8654" t="s">
        <v>4</v>
      </c>
      <c r="J1" s="8654" t="s">
        <v>2</v>
      </c>
      <c r="K1" s="8654" t="s">
        <v>2</v>
      </c>
    </row>
    <row r="2" spans="1:11" x14ac:dyDescent="0.25">
      <c r="A2" s="305" t="s">
        <v>5</v>
      </c>
      <c r="B2" s="305" t="s">
        <v>6</v>
      </c>
      <c r="C2" s="305" t="s">
        <v>7</v>
      </c>
      <c r="D2" s="305" t="s">
        <v>8</v>
      </c>
      <c r="E2" s="305" t="s">
        <v>15</v>
      </c>
      <c r="F2" s="305" t="s">
        <v>9</v>
      </c>
      <c r="G2" s="305" t="s">
        <v>10</v>
      </c>
      <c r="H2" s="305" t="s">
        <v>11</v>
      </c>
      <c r="I2" s="305" t="s">
        <v>12</v>
      </c>
      <c r="J2" s="305" t="s">
        <v>13</v>
      </c>
      <c r="K2" s="305" t="s">
        <v>14</v>
      </c>
    </row>
    <row r="3" spans="1:11" x14ac:dyDescent="0.25">
      <c r="A3" s="306" t="str">
        <f>IF(COUNTIF(B3:Z3, "*") &gt; 0,"node_excel_b7138b91-9a4f-473f-b247-727a67441aff", "")</f>
        <v/>
      </c>
      <c r="B3" s="307"/>
      <c r="C3" s="308"/>
      <c r="D3" s="309"/>
      <c r="E3" s="310"/>
      <c r="F3" s="311"/>
      <c r="G3" s="312"/>
      <c r="H3" s="313"/>
      <c r="I3" s="314"/>
      <c r="J3" s="315"/>
      <c r="K3" s="316"/>
    </row>
    <row r="4" spans="1:11" x14ac:dyDescent="0.25">
      <c r="A4" s="317" t="str">
        <f>IF(COUNTIF(B4:Z4, "*") &gt; 0,"node_excel_4ab9744b-f56a-4379-a7df-0156b25b640a", "")</f>
        <v/>
      </c>
      <c r="B4" s="318"/>
      <c r="C4" s="319"/>
      <c r="D4" s="320"/>
      <c r="E4" s="321"/>
      <c r="F4" s="322"/>
      <c r="G4" s="323"/>
      <c r="H4" s="324"/>
      <c r="I4" s="325"/>
      <c r="J4" s="326"/>
      <c r="K4" s="327"/>
    </row>
    <row r="5" spans="1:11" x14ac:dyDescent="0.25">
      <c r="A5" s="328" t="str">
        <f>IF(COUNTIF(B5:Z5, "*") &gt; 0,"node_excel_876f1f4c-88f1-4b06-b16d-6ba334b039a7", "")</f>
        <v/>
      </c>
      <c r="B5" s="329"/>
      <c r="C5" s="330"/>
      <c r="D5" s="331"/>
      <c r="E5" s="332"/>
      <c r="F5" s="333"/>
      <c r="G5" s="334"/>
      <c r="H5" s="335"/>
      <c r="I5" s="336"/>
      <c r="J5" s="337"/>
      <c r="K5" s="338"/>
    </row>
    <row r="6" spans="1:11" x14ac:dyDescent="0.25">
      <c r="A6" s="339" t="str">
        <f>IF(COUNTIF(B6:Z6, "*") &gt; 0,"node_excel_16d2c439-fc3b-479b-a0e4-922f86cc6362", "")</f>
        <v/>
      </c>
      <c r="B6" s="340"/>
      <c r="C6" s="341"/>
      <c r="D6" s="342"/>
      <c r="E6" s="343"/>
      <c r="F6" s="344"/>
      <c r="G6" s="345"/>
      <c r="H6" s="346"/>
      <c r="I6" s="347"/>
      <c r="J6" s="348"/>
      <c r="K6" s="349"/>
    </row>
    <row r="7" spans="1:11" x14ac:dyDescent="0.25">
      <c r="A7" s="350" t="str">
        <f>IF(COUNTIF(B7:Z7, "*") &gt; 0,"node_excel_456ddcf4-320f-4413-b940-21140538ff49", "")</f>
        <v/>
      </c>
      <c r="B7" s="351"/>
      <c r="C7" s="352"/>
      <c r="D7" s="353"/>
      <c r="E7" s="354"/>
      <c r="F7" s="355"/>
      <c r="G7" s="356"/>
      <c r="H7" s="357"/>
      <c r="I7" s="358"/>
      <c r="J7" s="359"/>
      <c r="K7" s="360"/>
    </row>
    <row r="8" spans="1:11" x14ac:dyDescent="0.25">
      <c r="A8" s="361" t="str">
        <f>IF(COUNTIF(B8:Z8, "*") &gt; 0,"node_excel_acc9ffa5-e003-414e-9781-abc6c9a32533", "")</f>
        <v/>
      </c>
      <c r="B8" s="362"/>
      <c r="C8" s="363"/>
      <c r="D8" s="364"/>
      <c r="E8" s="365"/>
      <c r="F8" s="366"/>
      <c r="G8" s="367"/>
      <c r="H8" s="368"/>
      <c r="I8" s="369"/>
      <c r="J8" s="370"/>
      <c r="K8" s="371"/>
    </row>
    <row r="9" spans="1:11" x14ac:dyDescent="0.25">
      <c r="A9" s="372" t="str">
        <f>IF(COUNTIF(B9:Z9, "*") &gt; 0,"node_excel_6b033618-6521-484a-82d0-72c99c926f5a", "")</f>
        <v/>
      </c>
      <c r="B9" s="373"/>
      <c r="C9" s="374"/>
      <c r="D9" s="375"/>
      <c r="E9" s="376"/>
      <c r="F9" s="377"/>
      <c r="G9" s="378"/>
      <c r="H9" s="379"/>
      <c r="I9" s="380"/>
      <c r="J9" s="381"/>
      <c r="K9" s="382"/>
    </row>
    <row r="10" spans="1:11" x14ac:dyDescent="0.25">
      <c r="A10" s="383" t="str">
        <f>IF(COUNTIF(B10:Z10, "*") &gt; 0,"node_excel_533081d4-be68-4ef8-88b1-d38debacdef2", "")</f>
        <v/>
      </c>
      <c r="B10" s="384"/>
      <c r="C10" s="385"/>
      <c r="D10" s="386"/>
      <c r="E10" s="387"/>
      <c r="F10" s="388"/>
      <c r="G10" s="389"/>
      <c r="H10" s="390"/>
      <c r="I10" s="391"/>
      <c r="J10" s="392"/>
      <c r="K10" s="393"/>
    </row>
    <row r="11" spans="1:11" x14ac:dyDescent="0.25">
      <c r="A11" s="394" t="str">
        <f>IF(COUNTIF(B11:Z11, "*") &gt; 0,"node_excel_13cc9af9-fb8d-4a38-92f9-9bd295dac349", "")</f>
        <v/>
      </c>
      <c r="B11" s="395"/>
      <c r="C11" s="396"/>
      <c r="D11" s="397"/>
      <c r="E11" s="398"/>
      <c r="F11" s="399"/>
      <c r="G11" s="400"/>
      <c r="H11" s="401"/>
      <c r="I11" s="402"/>
      <c r="J11" s="403"/>
      <c r="K11" s="404"/>
    </row>
    <row r="12" spans="1:11" x14ac:dyDescent="0.25">
      <c r="A12" s="405" t="str">
        <f>IF(COUNTIF(B12:Z12, "*") &gt; 0,"node_excel_d469c820-55c1-45a3-8a8d-8291685db306", "")</f>
        <v/>
      </c>
      <c r="B12" s="406"/>
      <c r="C12" s="407"/>
      <c r="D12" s="408"/>
      <c r="E12" s="409"/>
      <c r="F12" s="410"/>
      <c r="G12" s="411"/>
      <c r="H12" s="412"/>
      <c r="I12" s="413"/>
      <c r="J12" s="414"/>
      <c r="K12" s="415"/>
    </row>
    <row r="13" spans="1:11" x14ac:dyDescent="0.25">
      <c r="A13" s="416" t="str">
        <f>IF(COUNTIF(B13:Z13, "*") &gt; 0,"node_excel_c9f46401-ba1c-46e9-a2a0-f554a03c8080", "")</f>
        <v/>
      </c>
      <c r="B13" s="417"/>
      <c r="C13" s="418"/>
      <c r="D13" s="419"/>
      <c r="E13" s="420"/>
      <c r="F13" s="421"/>
      <c r="G13" s="422"/>
      <c r="H13" s="423"/>
      <c r="I13" s="424"/>
      <c r="J13" s="425"/>
      <c r="K13" s="426"/>
    </row>
    <row r="14" spans="1:11" x14ac:dyDescent="0.25">
      <c r="A14" s="427" t="str">
        <f>IF(COUNTIF(B14:Z14, "*") &gt; 0,"node_excel_d6863464-e660-4e8a-8451-cf6ff87d3e62", "")</f>
        <v/>
      </c>
      <c r="B14" s="428"/>
      <c r="C14" s="429"/>
      <c r="D14" s="430"/>
      <c r="E14" s="431"/>
      <c r="F14" s="432"/>
      <c r="G14" s="433"/>
      <c r="H14" s="434"/>
      <c r="I14" s="435"/>
      <c r="J14" s="436"/>
      <c r="K14" s="437"/>
    </row>
    <row r="15" spans="1:11" x14ac:dyDescent="0.25">
      <c r="A15" s="438" t="str">
        <f>IF(COUNTIF(B15:Z15, "*") &gt; 0,"node_excel_b8c63c11-8bc5-4c6b-a645-16245a0d0914", "")</f>
        <v/>
      </c>
      <c r="B15" s="439"/>
      <c r="C15" s="440"/>
      <c r="D15" s="441"/>
      <c r="E15" s="442"/>
      <c r="F15" s="443"/>
      <c r="G15" s="444"/>
      <c r="H15" s="445"/>
      <c r="I15" s="446"/>
      <c r="J15" s="447"/>
      <c r="K15" s="448"/>
    </row>
    <row r="16" spans="1:11" x14ac:dyDescent="0.25">
      <c r="A16" s="449" t="str">
        <f>IF(COUNTIF(B16:Z16, "*") &gt; 0,"node_excel_a4038766-fb2c-47a1-bcb1-c0d209de4493", "")</f>
        <v/>
      </c>
      <c r="B16" s="450"/>
      <c r="C16" s="451"/>
      <c r="D16" s="452"/>
      <c r="E16" s="453"/>
      <c r="F16" s="454"/>
      <c r="G16" s="455"/>
      <c r="H16" s="456"/>
      <c r="I16" s="457"/>
      <c r="J16" s="458"/>
      <c r="K16" s="459"/>
    </row>
    <row r="17" spans="1:11" x14ac:dyDescent="0.25">
      <c r="A17" s="460" t="str">
        <f>IF(COUNTIF(B17:Z17, "*") &gt; 0,"node_excel_81e3c8cf-3dd3-45ec-8169-4037e80140f7", "")</f>
        <v/>
      </c>
      <c r="B17" s="461"/>
      <c r="C17" s="462"/>
      <c r="D17" s="463"/>
      <c r="E17" s="464"/>
      <c r="F17" s="465"/>
      <c r="G17" s="466"/>
      <c r="H17" s="467"/>
      <c r="I17" s="468"/>
      <c r="J17" s="469"/>
      <c r="K17" s="470"/>
    </row>
    <row r="18" spans="1:11" x14ac:dyDescent="0.25">
      <c r="A18" s="471" t="str">
        <f>IF(COUNTIF(B18:Z18, "*") &gt; 0,"node_excel_104c2361-8ace-4563-9949-8bf1fb80c4d8", "")</f>
        <v/>
      </c>
      <c r="B18" s="472"/>
      <c r="C18" s="473"/>
      <c r="D18" s="474"/>
      <c r="E18" s="475"/>
      <c r="F18" s="476"/>
      <c r="G18" s="477"/>
      <c r="H18" s="478"/>
      <c r="I18" s="479"/>
      <c r="J18" s="480"/>
      <c r="K18" s="481"/>
    </row>
    <row r="19" spans="1:11" x14ac:dyDescent="0.25">
      <c r="A19" s="482" t="str">
        <f>IF(COUNTIF(B19:Z19, "*") &gt; 0,"node_excel_ccdf5118-673c-470e-b268-57297621cd55", "")</f>
        <v/>
      </c>
      <c r="B19" s="483"/>
      <c r="C19" s="484"/>
      <c r="D19" s="485"/>
      <c r="E19" s="486"/>
      <c r="F19" s="487"/>
      <c r="G19" s="488"/>
      <c r="H19" s="489"/>
      <c r="I19" s="490"/>
      <c r="J19" s="491"/>
      <c r="K19" s="492"/>
    </row>
    <row r="20" spans="1:11" x14ac:dyDescent="0.25">
      <c r="A20" s="493" t="str">
        <f>IF(COUNTIF(B20:Z20, "*") &gt; 0,"node_excel_0f20d87e-d662-4f60-81ac-a48351938b0d", "")</f>
        <v/>
      </c>
      <c r="B20" s="494"/>
      <c r="C20" s="495"/>
      <c r="D20" s="496"/>
      <c r="E20" s="497"/>
      <c r="F20" s="498"/>
      <c r="G20" s="499"/>
      <c r="H20" s="500"/>
      <c r="I20" s="501"/>
      <c r="J20" s="502"/>
      <c r="K20" s="503"/>
    </row>
    <row r="21" spans="1:11" x14ac:dyDescent="0.25">
      <c r="A21" s="504" t="str">
        <f>IF(COUNTIF(B21:Z21, "*") &gt; 0,"node_excel_a72ca698-5f2c-41b7-bb67-ce3cde6fa640", "")</f>
        <v/>
      </c>
      <c r="B21" s="505"/>
      <c r="C21" s="506"/>
      <c r="D21" s="507"/>
      <c r="E21" s="508"/>
      <c r="F21" s="509"/>
      <c r="G21" s="510"/>
      <c r="H21" s="511"/>
      <c r="I21" s="512"/>
      <c r="J21" s="513"/>
      <c r="K21" s="514"/>
    </row>
    <row r="22" spans="1:11" x14ac:dyDescent="0.25">
      <c r="A22" s="515" t="str">
        <f>IF(COUNTIF(B22:Z22, "*") &gt; 0,"node_excel_ea8851d3-860e-4bfd-a269-3233231ed5c6", "")</f>
        <v/>
      </c>
      <c r="B22" s="516"/>
      <c r="C22" s="517"/>
      <c r="D22" s="518"/>
      <c r="E22" s="519"/>
      <c r="F22" s="520"/>
      <c r="G22" s="521"/>
      <c r="H22" s="522"/>
      <c r="I22" s="523"/>
      <c r="J22" s="524"/>
      <c r="K22" s="525"/>
    </row>
    <row r="23" spans="1:11" x14ac:dyDescent="0.25">
      <c r="A23" s="526" t="str">
        <f>IF(COUNTIF(B23:Z23, "*") &gt; 0,"node_excel_2545025f-7b00-4d89-a68c-e4d1005a1521", "")</f>
        <v/>
      </c>
      <c r="B23" s="527"/>
      <c r="C23" s="528"/>
      <c r="D23" s="529"/>
      <c r="E23" s="530"/>
      <c r="F23" s="531"/>
      <c r="G23" s="532"/>
      <c r="H23" s="533"/>
      <c r="I23" s="534"/>
      <c r="J23" s="535"/>
      <c r="K23" s="536"/>
    </row>
    <row r="24" spans="1:11" x14ac:dyDescent="0.25">
      <c r="A24" s="537" t="str">
        <f>IF(COUNTIF(B24:Z24, "*") &gt; 0,"node_excel_57bb28fd-13cc-4f0d-a2af-e39963cdd454", "")</f>
        <v/>
      </c>
      <c r="B24" s="538"/>
      <c r="C24" s="539"/>
      <c r="D24" s="540"/>
      <c r="E24" s="541"/>
      <c r="F24" s="542"/>
      <c r="G24" s="543"/>
      <c r="H24" s="544"/>
      <c r="I24" s="545"/>
      <c r="J24" s="546"/>
      <c r="K24" s="547"/>
    </row>
    <row r="25" spans="1:11" x14ac:dyDescent="0.25">
      <c r="A25" s="548" t="str">
        <f>IF(COUNTIF(B25:Z25, "*") &gt; 0,"node_excel_841f777c-1b62-4539-b893-90ef58400db5", "")</f>
        <v/>
      </c>
      <c r="B25" s="549"/>
      <c r="C25" s="550"/>
      <c r="D25" s="551"/>
      <c r="E25" s="552"/>
      <c r="F25" s="553"/>
      <c r="G25" s="554"/>
      <c r="H25" s="555"/>
      <c r="I25" s="556"/>
      <c r="J25" s="557"/>
      <c r="K25" s="558"/>
    </row>
    <row r="26" spans="1:11" x14ac:dyDescent="0.25">
      <c r="A26" s="559" t="str">
        <f>IF(COUNTIF(B26:Z26, "*") &gt; 0,"node_excel_fc8de634-eb62-46a7-94d9-243bf29cd519", "")</f>
        <v/>
      </c>
      <c r="B26" s="560"/>
      <c r="C26" s="561"/>
      <c r="D26" s="562"/>
      <c r="E26" s="563"/>
      <c r="F26" s="564"/>
      <c r="G26" s="565"/>
      <c r="H26" s="566"/>
      <c r="I26" s="567"/>
      <c r="J26" s="568"/>
      <c r="K26" s="569"/>
    </row>
    <row r="27" spans="1:11" x14ac:dyDescent="0.25">
      <c r="A27" s="570" t="str">
        <f>IF(COUNTIF(B27:Z27, "*") &gt; 0,"node_excel_6fdd03a1-7d0d-4882-ba22-0e5c06d30a0c", "")</f>
        <v/>
      </c>
      <c r="B27" s="571"/>
      <c r="C27" s="572"/>
      <c r="D27" s="573"/>
      <c r="E27" s="574"/>
      <c r="F27" s="575"/>
      <c r="G27" s="576"/>
      <c r="H27" s="577"/>
      <c r="I27" s="578"/>
      <c r="J27" s="579"/>
      <c r="K27" s="580"/>
    </row>
    <row r="28" spans="1:11" x14ac:dyDescent="0.25">
      <c r="A28" s="581" t="str">
        <f>IF(COUNTIF(B28:Z28, "*") &gt; 0,"node_excel_f6fb9962-b036-4ca1-a111-e97dd5b87fdc", "")</f>
        <v/>
      </c>
      <c r="B28" s="582"/>
      <c r="C28" s="583"/>
      <c r="D28" s="584"/>
      <c r="E28" s="585"/>
      <c r="F28" s="586"/>
      <c r="G28" s="587"/>
      <c r="H28" s="588"/>
      <c r="I28" s="589"/>
      <c r="J28" s="590"/>
      <c r="K28" s="591"/>
    </row>
    <row r="29" spans="1:11" x14ac:dyDescent="0.25">
      <c r="A29" s="592" t="str">
        <f>IF(COUNTIF(B29:Z29, "*") &gt; 0,"node_excel_a00b0ff9-5c79-433c-8226-17a8d72ee6b1", "")</f>
        <v/>
      </c>
      <c r="B29" s="593"/>
      <c r="C29" s="594"/>
      <c r="D29" s="595"/>
      <c r="E29" s="596"/>
      <c r="F29" s="597"/>
      <c r="G29" s="598"/>
      <c r="H29" s="599"/>
      <c r="I29" s="600"/>
      <c r="J29" s="601"/>
      <c r="K29" s="602"/>
    </row>
    <row r="30" spans="1:11" x14ac:dyDescent="0.25">
      <c r="A30" s="603" t="str">
        <f>IF(COUNTIF(B30:Z30, "*") &gt; 0,"node_excel_bd562db1-bf4e-4c12-b94b-e5c4afa495d5", "")</f>
        <v/>
      </c>
      <c r="B30" s="604"/>
      <c r="C30" s="605"/>
      <c r="D30" s="606"/>
      <c r="E30" s="607"/>
      <c r="F30" s="608"/>
      <c r="G30" s="609"/>
      <c r="H30" s="610"/>
      <c r="I30" s="611"/>
      <c r="J30" s="612"/>
      <c r="K30" s="613"/>
    </row>
    <row r="31" spans="1:11" x14ac:dyDescent="0.25">
      <c r="A31" s="614" t="str">
        <f>IF(COUNTIF(B31:Z31, "*") &gt; 0,"node_excel_5e88e1ca-6a6c-490d-999e-d6f8cc31f24c", "")</f>
        <v/>
      </c>
      <c r="B31" s="615"/>
      <c r="C31" s="616"/>
      <c r="D31" s="617"/>
      <c r="E31" s="618"/>
      <c r="F31" s="619"/>
      <c r="G31" s="620"/>
      <c r="H31" s="621"/>
      <c r="I31" s="622"/>
      <c r="J31" s="623"/>
      <c r="K31" s="624"/>
    </row>
    <row r="32" spans="1:11" x14ac:dyDescent="0.25">
      <c r="A32" s="625" t="str">
        <f>IF(COUNTIF(B32:Z32, "*") &gt; 0,"node_excel_dc1fd255-0aa7-4345-899b-168b1289d63f", "")</f>
        <v/>
      </c>
      <c r="B32" s="626"/>
      <c r="C32" s="627"/>
      <c r="D32" s="628"/>
      <c r="E32" s="629"/>
      <c r="F32" s="630"/>
      <c r="G32" s="631"/>
      <c r="H32" s="632"/>
      <c r="I32" s="633"/>
      <c r="J32" s="634"/>
      <c r="K32" s="635"/>
    </row>
    <row r="33" spans="1:11" x14ac:dyDescent="0.25">
      <c r="A33" s="636"/>
      <c r="B33" s="636"/>
      <c r="C33" s="636"/>
      <c r="D33" s="636"/>
      <c r="E33" s="636"/>
      <c r="F33" s="636"/>
      <c r="G33" s="636"/>
      <c r="H33" s="636"/>
      <c r="I33" s="636"/>
      <c r="J33" s="636"/>
      <c r="K33" s="636"/>
    </row>
  </sheetData>
  <sheetProtection sheet="1" objects="1" scenarios="1"/>
  <mergeCells count="2">
    <mergeCell ref="B1:G1"/>
    <mergeCell ref="I1:K1"/>
  </mergeCells>
  <dataValidations count="180">
    <dataValidation type="decimal" operator="greaterThanOrEqual" allowBlank="1" showErrorMessage="1" errorTitle="Error on numerical value" error="Value must be greater or equal to 0.0" sqref="I3">
      <formula1>0</formula1>
    </dataValidation>
    <dataValidation type="decimal" operator="lessThanOrEqual" allowBlank="1" showErrorMessage="1" errorTitle="Error on numerical value" error="Value must be less or equal to 0.0" sqref="I3">
      <formula1>0</formula1>
    </dataValidation>
    <dataValidation type="decimal" operator="greaterThanOrEqual" allowBlank="1" showErrorMessage="1" errorTitle="Error on numerical value" error="Value must be greater or equal to 0.0" sqref="J3">
      <formula1>0</formula1>
    </dataValidation>
    <dataValidation type="decimal" operator="lessThanOrEqual" allowBlank="1" showErrorMessage="1" errorTitle="Error on numerical value" error="Value must be less or equal to 0.0" sqref="J3">
      <formula1>0</formula1>
    </dataValidation>
    <dataValidation type="decimal" operator="greaterThanOrEqual" allowBlank="1" showErrorMessage="1" errorTitle="Error on numerical value" error="Value must be greater or equal to 0.0" sqref="K3">
      <formula1>0</formula1>
    </dataValidation>
    <dataValidation type="decimal" operator="lessThanOrEqual" allowBlank="1" showErrorMessage="1" errorTitle="Error on numerical value" error="Value must be less or equal to 0.0" sqref="K3">
      <formula1>0</formula1>
    </dataValidation>
    <dataValidation type="decimal" operator="greaterThanOrEqual" allowBlank="1" showErrorMessage="1" errorTitle="Error on numerical value" error="Value must be greater or equal to 0.0" sqref="I4">
      <formula1>0</formula1>
    </dataValidation>
    <dataValidation type="decimal" operator="lessThanOrEqual" allowBlank="1" showErrorMessage="1" errorTitle="Error on numerical value" error="Value must be less or equal to 0.0" sqref="I4">
      <formula1>0</formula1>
    </dataValidation>
    <dataValidation type="decimal" operator="greaterThanOrEqual" allowBlank="1" showErrorMessage="1" errorTitle="Error on numerical value" error="Value must be greater or equal to 0.0" sqref="J4">
      <formula1>0</formula1>
    </dataValidation>
    <dataValidation type="decimal" operator="lessThanOrEqual" allowBlank="1" showErrorMessage="1" errorTitle="Error on numerical value" error="Value must be less or equal to 0.0" sqref="J4">
      <formula1>0</formula1>
    </dataValidation>
    <dataValidation type="decimal" operator="greaterThanOrEqual" allowBlank="1" showErrorMessage="1" errorTitle="Error on numerical value" error="Value must be greater or equal to 0.0" sqref="K4">
      <formula1>0</formula1>
    </dataValidation>
    <dataValidation type="decimal" operator="lessThanOrEqual" allowBlank="1" showErrorMessage="1" errorTitle="Error on numerical value" error="Value must be less or equal to 0.0" sqref="K4">
      <formula1>0</formula1>
    </dataValidation>
    <dataValidation type="decimal" operator="greaterThanOrEqual" allowBlank="1" showErrorMessage="1" errorTitle="Error on numerical value" error="Value must be greater or equal to 0.0" sqref="I5">
      <formula1>0</formula1>
    </dataValidation>
    <dataValidation type="decimal" operator="lessThanOrEqual" allowBlank="1" showErrorMessage="1" errorTitle="Error on numerical value" error="Value must be less or equal to 0.0" sqref="I5">
      <formula1>0</formula1>
    </dataValidation>
    <dataValidation type="decimal" operator="greaterThanOrEqual" allowBlank="1" showErrorMessage="1" errorTitle="Error on numerical value" error="Value must be greater or equal to 0.0" sqref="J5">
      <formula1>0</formula1>
    </dataValidation>
    <dataValidation type="decimal" operator="lessThanOrEqual" allowBlank="1" showErrorMessage="1" errorTitle="Error on numerical value" error="Value must be less or equal to 0.0" sqref="J5">
      <formula1>0</formula1>
    </dataValidation>
    <dataValidation type="decimal" operator="greaterThanOrEqual" allowBlank="1" showErrorMessage="1" errorTitle="Error on numerical value" error="Value must be greater or equal to 0.0" sqref="K5">
      <formula1>0</formula1>
    </dataValidation>
    <dataValidation type="decimal" operator="lessThanOrEqual" allowBlank="1" showErrorMessage="1" errorTitle="Error on numerical value" error="Value must be less or equal to 0.0" sqref="K5">
      <formula1>0</formula1>
    </dataValidation>
    <dataValidation type="decimal" operator="greaterThanOrEqual" allowBlank="1" showErrorMessage="1" errorTitle="Error on numerical value" error="Value must be greater or equal to 0.0" sqref="I6">
      <formula1>0</formula1>
    </dataValidation>
    <dataValidation type="decimal" operator="lessThanOrEqual" allowBlank="1" showErrorMessage="1" errorTitle="Error on numerical value" error="Value must be less or equal to 0.0" sqref="I6">
      <formula1>0</formula1>
    </dataValidation>
    <dataValidation type="decimal" operator="greaterThanOrEqual" allowBlank="1" showErrorMessage="1" errorTitle="Error on numerical value" error="Value must be greater or equal to 0.0" sqref="J6">
      <formula1>0</formula1>
    </dataValidation>
    <dataValidation type="decimal" operator="lessThanOrEqual" allowBlank="1" showErrorMessage="1" errorTitle="Error on numerical value" error="Value must be less or equal to 0.0" sqref="J6">
      <formula1>0</formula1>
    </dataValidation>
    <dataValidation type="decimal" operator="greaterThanOrEqual" allowBlank="1" showErrorMessage="1" errorTitle="Error on numerical value" error="Value must be greater or equal to 0.0" sqref="K6">
      <formula1>0</formula1>
    </dataValidation>
    <dataValidation type="decimal" operator="lessThanOrEqual" allowBlank="1" showErrorMessage="1" errorTitle="Error on numerical value" error="Value must be less or equal to 0.0" sqref="K6">
      <formula1>0</formula1>
    </dataValidation>
    <dataValidation type="decimal" operator="greaterThanOrEqual" allowBlank="1" showErrorMessage="1" errorTitle="Error on numerical value" error="Value must be greater or equal to 0.0" sqref="I7">
      <formula1>0</formula1>
    </dataValidation>
    <dataValidation type="decimal" operator="lessThanOrEqual" allowBlank="1" showErrorMessage="1" errorTitle="Error on numerical value" error="Value must be less or equal to 0.0" sqref="I7">
      <formula1>0</formula1>
    </dataValidation>
    <dataValidation type="decimal" operator="greaterThanOrEqual" allowBlank="1" showErrorMessage="1" errorTitle="Error on numerical value" error="Value must be greater or equal to 0.0" sqref="J7">
      <formula1>0</formula1>
    </dataValidation>
    <dataValidation type="decimal" operator="lessThanOrEqual" allowBlank="1" showErrorMessage="1" errorTitle="Error on numerical value" error="Value must be less or equal to 0.0" sqref="J7">
      <formula1>0</formula1>
    </dataValidation>
    <dataValidation type="decimal" operator="greaterThanOrEqual" allowBlank="1" showErrorMessage="1" errorTitle="Error on numerical value" error="Value must be greater or equal to 0.0" sqref="K7">
      <formula1>0</formula1>
    </dataValidation>
    <dataValidation type="decimal" operator="lessThanOrEqual" allowBlank="1" showErrorMessage="1" errorTitle="Error on numerical value" error="Value must be less or equal to 0.0" sqref="K7">
      <formula1>0</formula1>
    </dataValidation>
    <dataValidation type="decimal" operator="greaterThanOrEqual" allowBlank="1" showErrorMessage="1" errorTitle="Error on numerical value" error="Value must be greater or equal to 0.0" sqref="I8">
      <formula1>0</formula1>
    </dataValidation>
    <dataValidation type="decimal" operator="lessThanOrEqual" allowBlank="1" showErrorMessage="1" errorTitle="Error on numerical value" error="Value must be less or equal to 0.0" sqref="I8">
      <formula1>0</formula1>
    </dataValidation>
    <dataValidation type="decimal" operator="greaterThanOrEqual" allowBlank="1" showErrorMessage="1" errorTitle="Error on numerical value" error="Value must be greater or equal to 0.0" sqref="J8">
      <formula1>0</formula1>
    </dataValidation>
    <dataValidation type="decimal" operator="lessThanOrEqual" allowBlank="1" showErrorMessage="1" errorTitle="Error on numerical value" error="Value must be less or equal to 0.0" sqref="J8">
      <formula1>0</formula1>
    </dataValidation>
    <dataValidation type="decimal" operator="greaterThanOrEqual" allowBlank="1" showErrorMessage="1" errorTitle="Error on numerical value" error="Value must be greater or equal to 0.0" sqref="K8">
      <formula1>0</formula1>
    </dataValidation>
    <dataValidation type="decimal" operator="lessThanOrEqual" allowBlank="1" showErrorMessage="1" errorTitle="Error on numerical value" error="Value must be less or equal to 0.0" sqref="K8">
      <formula1>0</formula1>
    </dataValidation>
    <dataValidation type="decimal" operator="greaterThanOrEqual" allowBlank="1" showErrorMessage="1" errorTitle="Error on numerical value" error="Value must be greater or equal to 0.0" sqref="I9">
      <formula1>0</formula1>
    </dataValidation>
    <dataValidation type="decimal" operator="lessThanOrEqual" allowBlank="1" showErrorMessage="1" errorTitle="Error on numerical value" error="Value must be less or equal to 0.0" sqref="I9">
      <formula1>0</formula1>
    </dataValidation>
    <dataValidation type="decimal" operator="greaterThanOrEqual" allowBlank="1" showErrorMessage="1" errorTitle="Error on numerical value" error="Value must be greater or equal to 0.0" sqref="J9">
      <formula1>0</formula1>
    </dataValidation>
    <dataValidation type="decimal" operator="lessThanOrEqual" allowBlank="1" showErrorMessage="1" errorTitle="Error on numerical value" error="Value must be less or equal to 0.0" sqref="J9">
      <formula1>0</formula1>
    </dataValidation>
    <dataValidation type="decimal" operator="greaterThanOrEqual" allowBlank="1" showErrorMessage="1" errorTitle="Error on numerical value" error="Value must be greater or equal to 0.0" sqref="K9">
      <formula1>0</formula1>
    </dataValidation>
    <dataValidation type="decimal" operator="lessThanOrEqual" allowBlank="1" showErrorMessage="1" errorTitle="Error on numerical value" error="Value must be less or equal to 0.0" sqref="K9">
      <formula1>0</formula1>
    </dataValidation>
    <dataValidation type="decimal" operator="greaterThanOrEqual" allowBlank="1" showErrorMessage="1" errorTitle="Error on numerical value" error="Value must be greater or equal to 0.0" sqref="I10">
      <formula1>0</formula1>
    </dataValidation>
    <dataValidation type="decimal" operator="lessThanOrEqual" allowBlank="1" showErrorMessage="1" errorTitle="Error on numerical value" error="Value must be less or equal to 0.0" sqref="I10">
      <formula1>0</formula1>
    </dataValidation>
    <dataValidation type="decimal" operator="greaterThanOrEqual" allowBlank="1" showErrorMessage="1" errorTitle="Error on numerical value" error="Value must be greater or equal to 0.0" sqref="J10">
      <formula1>0</formula1>
    </dataValidation>
    <dataValidation type="decimal" operator="lessThanOrEqual" allowBlank="1" showErrorMessage="1" errorTitle="Error on numerical value" error="Value must be less or equal to 0.0" sqref="J10">
      <formula1>0</formula1>
    </dataValidation>
    <dataValidation type="decimal" operator="greaterThanOrEqual" allowBlank="1" showErrorMessage="1" errorTitle="Error on numerical value" error="Value must be greater or equal to 0.0" sqref="K10">
      <formula1>0</formula1>
    </dataValidation>
    <dataValidation type="decimal" operator="lessThanOrEqual" allowBlank="1" showErrorMessage="1" errorTitle="Error on numerical value" error="Value must be less or equal to 0.0" sqref="K10">
      <formula1>0</formula1>
    </dataValidation>
    <dataValidation type="decimal" operator="greaterThanOrEqual" allowBlank="1" showErrorMessage="1" errorTitle="Error on numerical value" error="Value must be greater or equal to 0.0" sqref="I11">
      <formula1>0</formula1>
    </dataValidation>
    <dataValidation type="decimal" operator="lessThanOrEqual" allowBlank="1" showErrorMessage="1" errorTitle="Error on numerical value" error="Value must be less or equal to 0.0" sqref="I11">
      <formula1>0</formula1>
    </dataValidation>
    <dataValidation type="decimal" operator="greaterThanOrEqual" allowBlank="1" showErrorMessage="1" errorTitle="Error on numerical value" error="Value must be greater or equal to 0.0" sqref="J11">
      <formula1>0</formula1>
    </dataValidation>
    <dataValidation type="decimal" operator="lessThanOrEqual" allowBlank="1" showErrorMessage="1" errorTitle="Error on numerical value" error="Value must be less or equal to 0.0" sqref="J11">
      <formula1>0</formula1>
    </dataValidation>
    <dataValidation type="decimal" operator="greaterThanOrEqual" allowBlank="1" showErrorMessage="1" errorTitle="Error on numerical value" error="Value must be greater or equal to 0.0" sqref="K11">
      <formula1>0</formula1>
    </dataValidation>
    <dataValidation type="decimal" operator="lessThanOrEqual" allowBlank="1" showErrorMessage="1" errorTitle="Error on numerical value" error="Value must be less or equal to 0.0" sqref="K11">
      <formula1>0</formula1>
    </dataValidation>
    <dataValidation type="decimal" operator="greaterThanOrEqual" allowBlank="1" showErrorMessage="1" errorTitle="Error on numerical value" error="Value must be greater or equal to 0.0" sqref="I12">
      <formula1>0</formula1>
    </dataValidation>
    <dataValidation type="decimal" operator="lessThanOrEqual" allowBlank="1" showErrorMessage="1" errorTitle="Error on numerical value" error="Value must be less or equal to 0.0" sqref="I12">
      <formula1>0</formula1>
    </dataValidation>
    <dataValidation type="decimal" operator="greaterThanOrEqual" allowBlank="1" showErrorMessage="1" errorTitle="Error on numerical value" error="Value must be greater or equal to 0.0" sqref="J12">
      <formula1>0</formula1>
    </dataValidation>
    <dataValidation type="decimal" operator="lessThanOrEqual" allowBlank="1" showErrorMessage="1" errorTitle="Error on numerical value" error="Value must be less or equal to 0.0" sqref="J12">
      <formula1>0</formula1>
    </dataValidation>
    <dataValidation type="decimal" operator="greaterThanOrEqual" allowBlank="1" showErrorMessage="1" errorTitle="Error on numerical value" error="Value must be greater or equal to 0.0" sqref="K12">
      <formula1>0</formula1>
    </dataValidation>
    <dataValidation type="decimal" operator="lessThanOrEqual" allowBlank="1" showErrorMessage="1" errorTitle="Error on numerical value" error="Value must be less or equal to 0.0" sqref="K12">
      <formula1>0</formula1>
    </dataValidation>
    <dataValidation type="decimal" operator="greaterThanOrEqual" allowBlank="1" showErrorMessage="1" errorTitle="Error on numerical value" error="Value must be greater or equal to 0.0" sqref="I13">
      <formula1>0</formula1>
    </dataValidation>
    <dataValidation type="decimal" operator="lessThanOrEqual" allowBlank="1" showErrorMessage="1" errorTitle="Error on numerical value" error="Value must be less or equal to 0.0" sqref="I13">
      <formula1>0</formula1>
    </dataValidation>
    <dataValidation type="decimal" operator="greaterThanOrEqual" allowBlank="1" showErrorMessage="1" errorTitle="Error on numerical value" error="Value must be greater or equal to 0.0" sqref="J13">
      <formula1>0</formula1>
    </dataValidation>
    <dataValidation type="decimal" operator="lessThanOrEqual" allowBlank="1" showErrorMessage="1" errorTitle="Error on numerical value" error="Value must be less or equal to 0.0" sqref="J13">
      <formula1>0</formula1>
    </dataValidation>
    <dataValidation type="decimal" operator="greaterThanOrEqual" allowBlank="1" showErrorMessage="1" errorTitle="Error on numerical value" error="Value must be greater or equal to 0.0" sqref="K13">
      <formula1>0</formula1>
    </dataValidation>
    <dataValidation type="decimal" operator="lessThanOrEqual" allowBlank="1" showErrorMessage="1" errorTitle="Error on numerical value" error="Value must be less or equal to 0.0" sqref="K13">
      <formula1>0</formula1>
    </dataValidation>
    <dataValidation type="decimal" operator="greaterThanOrEqual" allowBlank="1" showErrorMessage="1" errorTitle="Error on numerical value" error="Value must be greater or equal to 0.0" sqref="I14">
      <formula1>0</formula1>
    </dataValidation>
    <dataValidation type="decimal" operator="lessThanOrEqual" allowBlank="1" showErrorMessage="1" errorTitle="Error on numerical value" error="Value must be less or equal to 0.0" sqref="I14">
      <formula1>0</formula1>
    </dataValidation>
    <dataValidation type="decimal" operator="greaterThanOrEqual" allowBlank="1" showErrorMessage="1" errorTitle="Error on numerical value" error="Value must be greater or equal to 0.0" sqref="J14">
      <formula1>0</formula1>
    </dataValidation>
    <dataValidation type="decimal" operator="lessThanOrEqual" allowBlank="1" showErrorMessage="1" errorTitle="Error on numerical value" error="Value must be less or equal to 0.0" sqref="J14">
      <formula1>0</formula1>
    </dataValidation>
    <dataValidation type="decimal" operator="greaterThanOrEqual" allowBlank="1" showErrorMessage="1" errorTitle="Error on numerical value" error="Value must be greater or equal to 0.0" sqref="K14">
      <formula1>0</formula1>
    </dataValidation>
    <dataValidation type="decimal" operator="lessThanOrEqual" allowBlank="1" showErrorMessage="1" errorTitle="Error on numerical value" error="Value must be less or equal to 0.0" sqref="K14">
      <formula1>0</formula1>
    </dataValidation>
    <dataValidation type="decimal" operator="greaterThanOrEqual" allowBlank="1" showErrorMessage="1" errorTitle="Error on numerical value" error="Value must be greater or equal to 0.0" sqref="I15">
      <formula1>0</formula1>
    </dataValidation>
    <dataValidation type="decimal" operator="lessThanOrEqual" allowBlank="1" showErrorMessage="1" errorTitle="Error on numerical value" error="Value must be less or equal to 0.0" sqref="I15">
      <formula1>0</formula1>
    </dataValidation>
    <dataValidation type="decimal" operator="greaterThanOrEqual" allowBlank="1" showErrorMessage="1" errorTitle="Error on numerical value" error="Value must be greater or equal to 0.0" sqref="J15">
      <formula1>0</formula1>
    </dataValidation>
    <dataValidation type="decimal" operator="lessThanOrEqual" allowBlank="1" showErrorMessage="1" errorTitle="Error on numerical value" error="Value must be less or equal to 0.0" sqref="J15">
      <formula1>0</formula1>
    </dataValidation>
    <dataValidation type="decimal" operator="greaterThanOrEqual" allowBlank="1" showErrorMessage="1" errorTitle="Error on numerical value" error="Value must be greater or equal to 0.0" sqref="K15">
      <formula1>0</formula1>
    </dataValidation>
    <dataValidation type="decimal" operator="lessThanOrEqual" allowBlank="1" showErrorMessage="1" errorTitle="Error on numerical value" error="Value must be less or equal to 0.0" sqref="K15">
      <formula1>0</formula1>
    </dataValidation>
    <dataValidation type="decimal" operator="greaterThanOrEqual" allowBlank="1" showErrorMessage="1" errorTitle="Error on numerical value" error="Value must be greater or equal to 0.0" sqref="I16">
      <formula1>0</formula1>
    </dataValidation>
    <dataValidation type="decimal" operator="lessThanOrEqual" allowBlank="1" showErrorMessage="1" errorTitle="Error on numerical value" error="Value must be less or equal to 0.0" sqref="I16">
      <formula1>0</formula1>
    </dataValidation>
    <dataValidation type="decimal" operator="greaterThanOrEqual" allowBlank="1" showErrorMessage="1" errorTitle="Error on numerical value" error="Value must be greater or equal to 0.0" sqref="J16">
      <formula1>0</formula1>
    </dataValidation>
    <dataValidation type="decimal" operator="lessThanOrEqual" allowBlank="1" showErrorMessage="1" errorTitle="Error on numerical value" error="Value must be less or equal to 0.0" sqref="J16">
      <formula1>0</formula1>
    </dataValidation>
    <dataValidation type="decimal" operator="greaterThanOrEqual" allowBlank="1" showErrorMessage="1" errorTitle="Error on numerical value" error="Value must be greater or equal to 0.0" sqref="K16">
      <formula1>0</formula1>
    </dataValidation>
    <dataValidation type="decimal" operator="lessThanOrEqual" allowBlank="1" showErrorMessage="1" errorTitle="Error on numerical value" error="Value must be less or equal to 0.0" sqref="K16">
      <formula1>0</formula1>
    </dataValidation>
    <dataValidation type="decimal" operator="greaterThanOrEqual" allowBlank="1" showErrorMessage="1" errorTitle="Error on numerical value" error="Value must be greater or equal to 0.0" sqref="I17">
      <formula1>0</formula1>
    </dataValidation>
    <dataValidation type="decimal" operator="lessThanOrEqual" allowBlank="1" showErrorMessage="1" errorTitle="Error on numerical value" error="Value must be less or equal to 0.0" sqref="I17">
      <formula1>0</formula1>
    </dataValidation>
    <dataValidation type="decimal" operator="greaterThanOrEqual" allowBlank="1" showErrorMessage="1" errorTitle="Error on numerical value" error="Value must be greater or equal to 0.0" sqref="J17">
      <formula1>0</formula1>
    </dataValidation>
    <dataValidation type="decimal" operator="lessThanOrEqual" allowBlank="1" showErrorMessage="1" errorTitle="Error on numerical value" error="Value must be less or equal to 0.0" sqref="J17">
      <formula1>0</formula1>
    </dataValidation>
    <dataValidation type="decimal" operator="greaterThanOrEqual" allowBlank="1" showErrorMessage="1" errorTitle="Error on numerical value" error="Value must be greater or equal to 0.0" sqref="K17">
      <formula1>0</formula1>
    </dataValidation>
    <dataValidation type="decimal" operator="lessThanOrEqual" allowBlank="1" showErrorMessage="1" errorTitle="Error on numerical value" error="Value must be less or equal to 0.0" sqref="K17">
      <formula1>0</formula1>
    </dataValidation>
    <dataValidation type="decimal" operator="greaterThanOrEqual" allowBlank="1" showErrorMessage="1" errorTitle="Error on numerical value" error="Value must be greater or equal to 0.0" sqref="I18">
      <formula1>0</formula1>
    </dataValidation>
    <dataValidation type="decimal" operator="lessThanOrEqual" allowBlank="1" showErrorMessage="1" errorTitle="Error on numerical value" error="Value must be less or equal to 0.0" sqref="I18">
      <formula1>0</formula1>
    </dataValidation>
    <dataValidation type="decimal" operator="greaterThanOrEqual" allowBlank="1" showErrorMessage="1" errorTitle="Error on numerical value" error="Value must be greater or equal to 0.0" sqref="J18">
      <formula1>0</formula1>
    </dataValidation>
    <dataValidation type="decimal" operator="lessThanOrEqual" allowBlank="1" showErrorMessage="1" errorTitle="Error on numerical value" error="Value must be less or equal to 0.0" sqref="J18">
      <formula1>0</formula1>
    </dataValidation>
    <dataValidation type="decimal" operator="greaterThanOrEqual" allowBlank="1" showErrorMessage="1" errorTitle="Error on numerical value" error="Value must be greater or equal to 0.0" sqref="K18">
      <formula1>0</formula1>
    </dataValidation>
    <dataValidation type="decimal" operator="lessThanOrEqual" allowBlank="1" showErrorMessage="1" errorTitle="Error on numerical value" error="Value must be less or equal to 0.0" sqref="K18">
      <formula1>0</formula1>
    </dataValidation>
    <dataValidation type="decimal" operator="greaterThanOrEqual" allowBlank="1" showErrorMessage="1" errorTitle="Error on numerical value" error="Value must be greater or equal to 0.0" sqref="I19">
      <formula1>0</formula1>
    </dataValidation>
    <dataValidation type="decimal" operator="lessThanOrEqual" allowBlank="1" showErrorMessage="1" errorTitle="Error on numerical value" error="Value must be less or equal to 0.0" sqref="I19">
      <formula1>0</formula1>
    </dataValidation>
    <dataValidation type="decimal" operator="greaterThanOrEqual" allowBlank="1" showErrorMessage="1" errorTitle="Error on numerical value" error="Value must be greater or equal to 0.0" sqref="J19">
      <formula1>0</formula1>
    </dataValidation>
    <dataValidation type="decimal" operator="lessThanOrEqual" allowBlank="1" showErrorMessage="1" errorTitle="Error on numerical value" error="Value must be less or equal to 0.0" sqref="J19">
      <formula1>0</formula1>
    </dataValidation>
    <dataValidation type="decimal" operator="greaterThanOrEqual" allowBlank="1" showErrorMessage="1" errorTitle="Error on numerical value" error="Value must be greater or equal to 0.0" sqref="K19">
      <formula1>0</formula1>
    </dataValidation>
    <dataValidation type="decimal" operator="lessThanOrEqual" allowBlank="1" showErrorMessage="1" errorTitle="Error on numerical value" error="Value must be less or equal to 0.0" sqref="K19">
      <formula1>0</formula1>
    </dataValidation>
    <dataValidation type="decimal" operator="greaterThanOrEqual" allowBlank="1" showErrorMessage="1" errorTitle="Error on numerical value" error="Value must be greater or equal to 0.0" sqref="I20">
      <formula1>0</formula1>
    </dataValidation>
    <dataValidation type="decimal" operator="lessThanOrEqual" allowBlank="1" showErrorMessage="1" errorTitle="Error on numerical value" error="Value must be less or equal to 0.0" sqref="I20">
      <formula1>0</formula1>
    </dataValidation>
    <dataValidation type="decimal" operator="greaterThanOrEqual" allowBlank="1" showErrorMessage="1" errorTitle="Error on numerical value" error="Value must be greater or equal to 0.0" sqref="J20">
      <formula1>0</formula1>
    </dataValidation>
    <dataValidation type="decimal" operator="lessThanOrEqual" allowBlank="1" showErrorMessage="1" errorTitle="Error on numerical value" error="Value must be less or equal to 0.0" sqref="J20">
      <formula1>0</formula1>
    </dataValidation>
    <dataValidation type="decimal" operator="greaterThanOrEqual" allowBlank="1" showErrorMessage="1" errorTitle="Error on numerical value" error="Value must be greater or equal to 0.0" sqref="K20">
      <formula1>0</formula1>
    </dataValidation>
    <dataValidation type="decimal" operator="lessThanOrEqual" allowBlank="1" showErrorMessage="1" errorTitle="Error on numerical value" error="Value must be less or equal to 0.0" sqref="K20">
      <formula1>0</formula1>
    </dataValidation>
    <dataValidation type="decimal" operator="greaterThanOrEqual" allowBlank="1" showErrorMessage="1" errorTitle="Error on numerical value" error="Value must be greater or equal to 0.0" sqref="I21">
      <formula1>0</formula1>
    </dataValidation>
    <dataValidation type="decimal" operator="lessThanOrEqual" allowBlank="1" showErrorMessage="1" errorTitle="Error on numerical value" error="Value must be less or equal to 0.0" sqref="I21">
      <formula1>0</formula1>
    </dataValidation>
    <dataValidation type="decimal" operator="greaterThanOrEqual" allowBlank="1" showErrorMessage="1" errorTitle="Error on numerical value" error="Value must be greater or equal to 0.0" sqref="J21">
      <formula1>0</formula1>
    </dataValidation>
    <dataValidation type="decimal" operator="lessThanOrEqual" allowBlank="1" showErrorMessage="1" errorTitle="Error on numerical value" error="Value must be less or equal to 0.0" sqref="J21">
      <formula1>0</formula1>
    </dataValidation>
    <dataValidation type="decimal" operator="greaterThanOrEqual" allowBlank="1" showErrorMessage="1" errorTitle="Error on numerical value" error="Value must be greater or equal to 0.0" sqref="K21">
      <formula1>0</formula1>
    </dataValidation>
    <dataValidation type="decimal" operator="lessThanOrEqual" allowBlank="1" showErrorMessage="1" errorTitle="Error on numerical value" error="Value must be less or equal to 0.0" sqref="K21">
      <formula1>0</formula1>
    </dataValidation>
    <dataValidation type="decimal" operator="greaterThanOrEqual" allowBlank="1" showErrorMessage="1" errorTitle="Error on numerical value" error="Value must be greater or equal to 0.0" sqref="I22">
      <formula1>0</formula1>
    </dataValidation>
    <dataValidation type="decimal" operator="lessThanOrEqual" allowBlank="1" showErrorMessage="1" errorTitle="Error on numerical value" error="Value must be less or equal to 0.0" sqref="I22">
      <formula1>0</formula1>
    </dataValidation>
    <dataValidation type="decimal" operator="greaterThanOrEqual" allowBlank="1" showErrorMessage="1" errorTitle="Error on numerical value" error="Value must be greater or equal to 0.0" sqref="J22">
      <formula1>0</formula1>
    </dataValidation>
    <dataValidation type="decimal" operator="lessThanOrEqual" allowBlank="1" showErrorMessage="1" errorTitle="Error on numerical value" error="Value must be less or equal to 0.0" sqref="J22">
      <formula1>0</formula1>
    </dataValidation>
    <dataValidation type="decimal" operator="greaterThanOrEqual" allowBlank="1" showErrorMessage="1" errorTitle="Error on numerical value" error="Value must be greater or equal to 0.0" sqref="K22">
      <formula1>0</formula1>
    </dataValidation>
    <dataValidation type="decimal" operator="lessThanOrEqual" allowBlank="1" showErrorMessage="1" errorTitle="Error on numerical value" error="Value must be less or equal to 0.0" sqref="K22">
      <formula1>0</formula1>
    </dataValidation>
    <dataValidation type="decimal" operator="greaterThanOrEqual" allowBlank="1" showErrorMessage="1" errorTitle="Error on numerical value" error="Value must be greater or equal to 0.0" sqref="I23">
      <formula1>0</formula1>
    </dataValidation>
    <dataValidation type="decimal" operator="lessThanOrEqual" allowBlank="1" showErrorMessage="1" errorTitle="Error on numerical value" error="Value must be less or equal to 0.0" sqref="I23">
      <formula1>0</formula1>
    </dataValidation>
    <dataValidation type="decimal" operator="greaterThanOrEqual" allowBlank="1" showErrorMessage="1" errorTitle="Error on numerical value" error="Value must be greater or equal to 0.0" sqref="J23">
      <formula1>0</formula1>
    </dataValidation>
    <dataValidation type="decimal" operator="lessThanOrEqual" allowBlank="1" showErrorMessage="1" errorTitle="Error on numerical value" error="Value must be less or equal to 0.0" sqref="J23">
      <formula1>0</formula1>
    </dataValidation>
    <dataValidation type="decimal" operator="greaterThanOrEqual" allowBlank="1" showErrorMessage="1" errorTitle="Error on numerical value" error="Value must be greater or equal to 0.0" sqref="K23">
      <formula1>0</formula1>
    </dataValidation>
    <dataValidation type="decimal" operator="lessThanOrEqual" allowBlank="1" showErrorMessage="1" errorTitle="Error on numerical value" error="Value must be less or equal to 0.0" sqref="K23">
      <formula1>0</formula1>
    </dataValidation>
    <dataValidation type="decimal" operator="greaterThanOrEqual" allowBlank="1" showErrorMessage="1" errorTitle="Error on numerical value" error="Value must be greater or equal to 0.0" sqref="I24">
      <formula1>0</formula1>
    </dataValidation>
    <dataValidation type="decimal" operator="lessThanOrEqual" allowBlank="1" showErrorMessage="1" errorTitle="Error on numerical value" error="Value must be less or equal to 0.0" sqref="I24">
      <formula1>0</formula1>
    </dataValidation>
    <dataValidation type="decimal" operator="greaterThanOrEqual" allowBlank="1" showErrorMessage="1" errorTitle="Error on numerical value" error="Value must be greater or equal to 0.0" sqref="J24">
      <formula1>0</formula1>
    </dataValidation>
    <dataValidation type="decimal" operator="lessThanOrEqual" allowBlank="1" showErrorMessage="1" errorTitle="Error on numerical value" error="Value must be less or equal to 0.0" sqref="J24">
      <formula1>0</formula1>
    </dataValidation>
    <dataValidation type="decimal" operator="greaterThanOrEqual" allowBlank="1" showErrorMessage="1" errorTitle="Error on numerical value" error="Value must be greater or equal to 0.0" sqref="K24">
      <formula1>0</formula1>
    </dataValidation>
    <dataValidation type="decimal" operator="lessThanOrEqual" allowBlank="1" showErrorMessage="1" errorTitle="Error on numerical value" error="Value must be less or equal to 0.0" sqref="K24">
      <formula1>0</formula1>
    </dataValidation>
    <dataValidation type="decimal" operator="greaterThanOrEqual" allowBlank="1" showErrorMessage="1" errorTitle="Error on numerical value" error="Value must be greater or equal to 0.0" sqref="I25">
      <formula1>0</formula1>
    </dataValidation>
    <dataValidation type="decimal" operator="lessThanOrEqual" allowBlank="1" showErrorMessage="1" errorTitle="Error on numerical value" error="Value must be less or equal to 0.0" sqref="I25">
      <formula1>0</formula1>
    </dataValidation>
    <dataValidation type="decimal" operator="greaterThanOrEqual" allowBlank="1" showErrorMessage="1" errorTitle="Error on numerical value" error="Value must be greater or equal to 0.0" sqref="J25">
      <formula1>0</formula1>
    </dataValidation>
    <dataValidation type="decimal" operator="lessThanOrEqual" allowBlank="1" showErrorMessage="1" errorTitle="Error on numerical value" error="Value must be less or equal to 0.0" sqref="J25">
      <formula1>0</formula1>
    </dataValidation>
    <dataValidation type="decimal" operator="greaterThanOrEqual" allowBlank="1" showErrorMessage="1" errorTitle="Error on numerical value" error="Value must be greater or equal to 0.0" sqref="K25">
      <formula1>0</formula1>
    </dataValidation>
    <dataValidation type="decimal" operator="lessThanOrEqual" allowBlank="1" showErrorMessage="1" errorTitle="Error on numerical value" error="Value must be less or equal to 0.0" sqref="K25">
      <formula1>0</formula1>
    </dataValidation>
    <dataValidation type="decimal" operator="greaterThanOrEqual" allowBlank="1" showErrorMessage="1" errorTitle="Error on numerical value" error="Value must be greater or equal to 0.0" sqref="I26">
      <formula1>0</formula1>
    </dataValidation>
    <dataValidation type="decimal" operator="lessThanOrEqual" allowBlank="1" showErrorMessage="1" errorTitle="Error on numerical value" error="Value must be less or equal to 0.0" sqref="I26">
      <formula1>0</formula1>
    </dataValidation>
    <dataValidation type="decimal" operator="greaterThanOrEqual" allowBlank="1" showErrorMessage="1" errorTitle="Error on numerical value" error="Value must be greater or equal to 0.0" sqref="J26">
      <formula1>0</formula1>
    </dataValidation>
    <dataValidation type="decimal" operator="lessThanOrEqual" allowBlank="1" showErrorMessage="1" errorTitle="Error on numerical value" error="Value must be less or equal to 0.0" sqref="J26">
      <formula1>0</formula1>
    </dataValidation>
    <dataValidation type="decimal" operator="greaterThanOrEqual" allowBlank="1" showErrorMessage="1" errorTitle="Error on numerical value" error="Value must be greater or equal to 0.0" sqref="K26">
      <formula1>0</formula1>
    </dataValidation>
    <dataValidation type="decimal" operator="lessThanOrEqual" allowBlank="1" showErrorMessage="1" errorTitle="Error on numerical value" error="Value must be less or equal to 0.0" sqref="K26">
      <formula1>0</formula1>
    </dataValidation>
    <dataValidation type="decimal" operator="greaterThanOrEqual" allowBlank="1" showErrorMessage="1" errorTitle="Error on numerical value" error="Value must be greater or equal to 0.0" sqref="I27">
      <formula1>0</formula1>
    </dataValidation>
    <dataValidation type="decimal" operator="lessThanOrEqual" allowBlank="1" showErrorMessage="1" errorTitle="Error on numerical value" error="Value must be less or equal to 0.0" sqref="I27">
      <formula1>0</formula1>
    </dataValidation>
    <dataValidation type="decimal" operator="greaterThanOrEqual" allowBlank="1" showErrorMessage="1" errorTitle="Error on numerical value" error="Value must be greater or equal to 0.0" sqref="J27">
      <formula1>0</formula1>
    </dataValidation>
    <dataValidation type="decimal" operator="lessThanOrEqual" allowBlank="1" showErrorMessage="1" errorTitle="Error on numerical value" error="Value must be less or equal to 0.0" sqref="J27">
      <formula1>0</formula1>
    </dataValidation>
    <dataValidation type="decimal" operator="greaterThanOrEqual" allowBlank="1" showErrorMessage="1" errorTitle="Error on numerical value" error="Value must be greater or equal to 0.0" sqref="K27">
      <formula1>0</formula1>
    </dataValidation>
    <dataValidation type="decimal" operator="lessThanOrEqual" allowBlank="1" showErrorMessage="1" errorTitle="Error on numerical value" error="Value must be less or equal to 0.0" sqref="K27">
      <formula1>0</formula1>
    </dataValidation>
    <dataValidation type="decimal" operator="greaterThanOrEqual" allowBlank="1" showErrorMessage="1" errorTitle="Error on numerical value" error="Value must be greater or equal to 0.0" sqref="I28">
      <formula1>0</formula1>
    </dataValidation>
    <dataValidation type="decimal" operator="lessThanOrEqual" allowBlank="1" showErrorMessage="1" errorTitle="Error on numerical value" error="Value must be less or equal to 0.0" sqref="I28">
      <formula1>0</formula1>
    </dataValidation>
    <dataValidation type="decimal" operator="greaterThanOrEqual" allowBlank="1" showErrorMessage="1" errorTitle="Error on numerical value" error="Value must be greater or equal to 0.0" sqref="J28">
      <formula1>0</formula1>
    </dataValidation>
    <dataValidation type="decimal" operator="lessThanOrEqual" allowBlank="1" showErrorMessage="1" errorTitle="Error on numerical value" error="Value must be less or equal to 0.0" sqref="J28">
      <formula1>0</formula1>
    </dataValidation>
    <dataValidation type="decimal" operator="greaterThanOrEqual" allowBlank="1" showErrorMessage="1" errorTitle="Error on numerical value" error="Value must be greater or equal to 0.0" sqref="K28">
      <formula1>0</formula1>
    </dataValidation>
    <dataValidation type="decimal" operator="lessThanOrEqual" allowBlank="1" showErrorMessage="1" errorTitle="Error on numerical value" error="Value must be less or equal to 0.0" sqref="K28">
      <formula1>0</formula1>
    </dataValidation>
    <dataValidation type="decimal" operator="greaterThanOrEqual" allowBlank="1" showErrorMessage="1" errorTitle="Error on numerical value" error="Value must be greater or equal to 0.0" sqref="I29">
      <formula1>0</formula1>
    </dataValidation>
    <dataValidation type="decimal" operator="lessThanOrEqual" allowBlank="1" showErrorMessage="1" errorTitle="Error on numerical value" error="Value must be less or equal to 0.0" sqref="I29">
      <formula1>0</formula1>
    </dataValidation>
    <dataValidation type="decimal" operator="greaterThanOrEqual" allowBlank="1" showErrorMessage="1" errorTitle="Error on numerical value" error="Value must be greater or equal to 0.0" sqref="J29">
      <formula1>0</formula1>
    </dataValidation>
    <dataValidation type="decimal" operator="lessThanOrEqual" allowBlank="1" showErrorMessage="1" errorTitle="Error on numerical value" error="Value must be less or equal to 0.0" sqref="J29">
      <formula1>0</formula1>
    </dataValidation>
    <dataValidation type="decimal" operator="greaterThanOrEqual" allowBlank="1" showErrorMessage="1" errorTitle="Error on numerical value" error="Value must be greater or equal to 0.0" sqref="K29">
      <formula1>0</formula1>
    </dataValidation>
    <dataValidation type="decimal" operator="lessThanOrEqual" allowBlank="1" showErrorMessage="1" errorTitle="Error on numerical value" error="Value must be less or equal to 0.0" sqref="K29">
      <formula1>0</formula1>
    </dataValidation>
    <dataValidation type="decimal" operator="greaterThanOrEqual" allowBlank="1" showErrorMessage="1" errorTitle="Error on numerical value" error="Value must be greater or equal to 0.0" sqref="I30">
      <formula1>0</formula1>
    </dataValidation>
    <dataValidation type="decimal" operator="lessThanOrEqual" allowBlank="1" showErrorMessage="1" errorTitle="Error on numerical value" error="Value must be less or equal to 0.0" sqref="I30">
      <formula1>0</formula1>
    </dataValidation>
    <dataValidation type="decimal" operator="greaterThanOrEqual" allowBlank="1" showErrorMessage="1" errorTitle="Error on numerical value" error="Value must be greater or equal to 0.0" sqref="J30">
      <formula1>0</formula1>
    </dataValidation>
    <dataValidation type="decimal" operator="lessThanOrEqual" allowBlank="1" showErrorMessage="1" errorTitle="Error on numerical value" error="Value must be less or equal to 0.0" sqref="J30">
      <formula1>0</formula1>
    </dataValidation>
    <dataValidation type="decimal" operator="greaterThanOrEqual" allowBlank="1" showErrorMessage="1" errorTitle="Error on numerical value" error="Value must be greater or equal to 0.0" sqref="K30">
      <formula1>0</formula1>
    </dataValidation>
    <dataValidation type="decimal" operator="lessThanOrEqual" allowBlank="1" showErrorMessage="1" errorTitle="Error on numerical value" error="Value must be less or equal to 0.0" sqref="K30">
      <formula1>0</formula1>
    </dataValidation>
    <dataValidation type="decimal" operator="greaterThanOrEqual" allowBlank="1" showErrorMessage="1" errorTitle="Error on numerical value" error="Value must be greater or equal to 0.0" sqref="I31">
      <formula1>0</formula1>
    </dataValidation>
    <dataValidation type="decimal" operator="lessThanOrEqual" allowBlank="1" showErrorMessage="1" errorTitle="Error on numerical value" error="Value must be less or equal to 0.0" sqref="I31">
      <formula1>0</formula1>
    </dataValidation>
    <dataValidation type="decimal" operator="greaterThanOrEqual" allowBlank="1" showErrorMessage="1" errorTitle="Error on numerical value" error="Value must be greater or equal to 0.0" sqref="J31">
      <formula1>0</formula1>
    </dataValidation>
    <dataValidation type="decimal" operator="lessThanOrEqual" allowBlank="1" showErrorMessage="1" errorTitle="Error on numerical value" error="Value must be less or equal to 0.0" sqref="J31">
      <formula1>0</formula1>
    </dataValidation>
    <dataValidation type="decimal" operator="greaterThanOrEqual" allowBlank="1" showErrorMessage="1" errorTitle="Error on numerical value" error="Value must be greater or equal to 0.0" sqref="K31">
      <formula1>0</formula1>
    </dataValidation>
    <dataValidation type="decimal" operator="lessThanOrEqual" allowBlank="1" showErrorMessage="1" errorTitle="Error on numerical value" error="Value must be less or equal to 0.0" sqref="K31">
      <formula1>0</formula1>
    </dataValidation>
    <dataValidation type="decimal" operator="greaterThanOrEqual" allowBlank="1" showErrorMessage="1" errorTitle="Error on numerical value" error="Value must be greater or equal to 0.0" sqref="I32">
      <formula1>0</formula1>
    </dataValidation>
    <dataValidation type="decimal" operator="lessThanOrEqual" allowBlank="1" showErrorMessage="1" errorTitle="Error on numerical value" error="Value must be less or equal to 0.0" sqref="I32">
      <formula1>0</formula1>
    </dataValidation>
    <dataValidation type="decimal" operator="greaterThanOrEqual" allowBlank="1" showErrorMessage="1" errorTitle="Error on numerical value" error="Value must be greater or equal to 0.0" sqref="J32">
      <formula1>0</formula1>
    </dataValidation>
    <dataValidation type="decimal" operator="lessThanOrEqual" allowBlank="1" showErrorMessage="1" errorTitle="Error on numerical value" error="Value must be less or equal to 0.0" sqref="J32">
      <formula1>0</formula1>
    </dataValidation>
    <dataValidation type="decimal" operator="greaterThanOrEqual" allowBlank="1" showErrorMessage="1" errorTitle="Error on numerical value" error="Value must be greater or equal to 0.0" sqref="K32">
      <formula1>0</formula1>
    </dataValidation>
    <dataValidation type="decimal" operator="lessThanOrEqual" allowBlank="1" showErrorMessage="1" errorTitle="Error on numerical value" error="Value must be less or equal to 0.0" sqref="K32">
      <formula1>0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5" customWidth="1"/>
    <col min="2" max="2" width="7.85546875" customWidth="1"/>
    <col min="3" max="3" width="15.5703125" customWidth="1"/>
    <col min="4" max="4" width="16.140625" customWidth="1"/>
    <col min="5" max="5" width="10" customWidth="1"/>
    <col min="6" max="6" width="68.85546875" customWidth="1"/>
    <col min="7" max="7" width="10.7109375" customWidth="1"/>
    <col min="8" max="8" width="7.85546875" customWidth="1"/>
    <col min="9" max="9" width="235" customWidth="1"/>
    <col min="10" max="10" width="12.5703125" customWidth="1"/>
    <col min="11" max="11" width="26.7109375" customWidth="1"/>
    <col min="12" max="12" width="68.85546875" customWidth="1"/>
    <col min="13" max="13" width="12.5703125" customWidth="1"/>
    <col min="14" max="14" width="20.28515625" customWidth="1"/>
    <col min="15" max="15" width="26.7109375" customWidth="1"/>
    <col min="16" max="16" width="14.7109375" customWidth="1"/>
    <col min="17" max="17" width="23.140625" customWidth="1"/>
    <col min="18" max="18" width="21.5703125" customWidth="1"/>
    <col min="19" max="19" width="62" customWidth="1"/>
    <col min="20" max="20" width="13" customWidth="1"/>
    <col min="21" max="21" width="15.42578125" customWidth="1"/>
    <col min="22" max="22" width="12.42578125" customWidth="1"/>
    <col min="23" max="23" width="13.28515625" customWidth="1"/>
    <col min="24" max="24" width="14.28515625" customWidth="1"/>
    <col min="25" max="25" width="6.85546875" customWidth="1"/>
    <col min="26" max="26" width="7.7109375" customWidth="1"/>
    <col min="27" max="27" width="7.5703125" customWidth="1"/>
  </cols>
  <sheetData>
    <row r="1" spans="1:27" x14ac:dyDescent="0.25">
      <c r="A1" s="7787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8654" t="s">
        <v>144</v>
      </c>
      <c r="K1" s="8654" t="s">
        <v>2</v>
      </c>
      <c r="L1" s="8654" t="s">
        <v>2</v>
      </c>
      <c r="M1" s="8654" t="s">
        <v>2</v>
      </c>
      <c r="N1" s="8654" t="s">
        <v>145</v>
      </c>
      <c r="O1" s="8654" t="s">
        <v>2</v>
      </c>
      <c r="P1" s="8654" t="s">
        <v>2</v>
      </c>
      <c r="Q1" s="8654" t="s">
        <v>2</v>
      </c>
      <c r="R1" s="8654" t="s">
        <v>2</v>
      </c>
      <c r="S1" s="8654" t="s">
        <v>2</v>
      </c>
      <c r="T1" s="8654" t="s">
        <v>2</v>
      </c>
      <c r="U1" s="8654" t="s">
        <v>146</v>
      </c>
      <c r="V1" s="8654" t="s">
        <v>2</v>
      </c>
      <c r="W1" s="8654" t="s">
        <v>2</v>
      </c>
      <c r="X1" s="8654" t="s">
        <v>2</v>
      </c>
      <c r="Y1" s="8654" t="s">
        <v>2</v>
      </c>
      <c r="Z1" s="8654" t="s">
        <v>2</v>
      </c>
      <c r="AA1" s="8654" t="s">
        <v>2</v>
      </c>
    </row>
    <row r="2" spans="1:27" x14ac:dyDescent="0.25">
      <c r="A2" s="7788" t="s">
        <v>5</v>
      </c>
      <c r="B2" s="7788" t="s">
        <v>6</v>
      </c>
      <c r="C2" s="7788" t="s">
        <v>7</v>
      </c>
      <c r="D2" s="7788" t="s">
        <v>8</v>
      </c>
      <c r="E2" s="7788" t="s">
        <v>51</v>
      </c>
      <c r="F2" s="7788" t="s">
        <v>147</v>
      </c>
      <c r="G2" s="7788" t="s">
        <v>148</v>
      </c>
      <c r="H2" s="7788" t="s">
        <v>149</v>
      </c>
      <c r="I2" s="7788" t="s">
        <v>150</v>
      </c>
      <c r="J2" s="7788" t="s">
        <v>151</v>
      </c>
      <c r="K2" s="7788" t="s">
        <v>152</v>
      </c>
      <c r="L2" s="7788" t="s">
        <v>153</v>
      </c>
      <c r="M2" s="7788" t="s">
        <v>154</v>
      </c>
      <c r="N2" s="7788" t="s">
        <v>155</v>
      </c>
      <c r="O2" s="7788" t="s">
        <v>156</v>
      </c>
      <c r="P2" s="7788" t="s">
        <v>157</v>
      </c>
      <c r="Q2" s="7788" t="s">
        <v>158</v>
      </c>
      <c r="R2" s="7788" t="s">
        <v>159</v>
      </c>
      <c r="S2" s="7788" t="s">
        <v>160</v>
      </c>
      <c r="T2" s="7788" t="s">
        <v>161</v>
      </c>
      <c r="U2" s="7788" t="s">
        <v>162</v>
      </c>
      <c r="V2" s="7788" t="s">
        <v>163</v>
      </c>
      <c r="W2" s="7788" t="s">
        <v>164</v>
      </c>
      <c r="X2" s="7788" t="s">
        <v>165</v>
      </c>
      <c r="Y2" s="7788" t="s">
        <v>73</v>
      </c>
      <c r="Z2" s="7788" t="s">
        <v>166</v>
      </c>
      <c r="AA2" s="7788" t="s">
        <v>167</v>
      </c>
    </row>
    <row r="3" spans="1:27" x14ac:dyDescent="0.25">
      <c r="A3" s="7789" t="s">
        <v>168</v>
      </c>
      <c r="B3" s="7790" t="s">
        <v>169</v>
      </c>
      <c r="C3" s="7791" t="s">
        <v>2</v>
      </c>
      <c r="D3" s="7792" t="s">
        <v>2</v>
      </c>
      <c r="E3" s="7793" t="s">
        <v>2</v>
      </c>
      <c r="F3" s="7794" t="s">
        <v>170</v>
      </c>
      <c r="G3" s="7795" t="s">
        <v>171</v>
      </c>
      <c r="H3" s="7796" t="s">
        <v>86</v>
      </c>
      <c r="I3" s="7797" t="s">
        <v>172</v>
      </c>
      <c r="J3" s="7798"/>
      <c r="K3" s="7799" t="s">
        <v>173</v>
      </c>
      <c r="L3" s="7800" t="s">
        <v>170</v>
      </c>
      <c r="M3" s="7801" t="s">
        <v>55</v>
      </c>
      <c r="N3" s="7802" t="s">
        <v>174</v>
      </c>
      <c r="O3" s="7803" t="s">
        <v>173</v>
      </c>
      <c r="P3" s="7804" t="s">
        <v>175</v>
      </c>
      <c r="Q3" s="7805" t="s">
        <v>55</v>
      </c>
      <c r="R3" s="7806" t="s">
        <v>55</v>
      </c>
      <c r="S3" s="7807" t="s">
        <v>176</v>
      </c>
      <c r="T3" s="7808" t="s">
        <v>86</v>
      </c>
      <c r="U3" s="7809" t="s">
        <v>55</v>
      </c>
      <c r="V3" s="7810" t="s">
        <v>55</v>
      </c>
      <c r="W3" s="7811" t="s">
        <v>55</v>
      </c>
      <c r="X3" s="7812" t="s">
        <v>55</v>
      </c>
      <c r="Y3" s="7813" t="s">
        <v>55</v>
      </c>
      <c r="Z3" s="7814" t="s">
        <v>55</v>
      </c>
      <c r="AA3" s="7815" t="s">
        <v>55</v>
      </c>
    </row>
    <row r="4" spans="1:27" x14ac:dyDescent="0.25">
      <c r="A4" s="7816" t="s">
        <v>177</v>
      </c>
      <c r="B4" s="7817" t="s">
        <v>178</v>
      </c>
      <c r="C4" s="7818" t="s">
        <v>2</v>
      </c>
      <c r="D4" s="7819" t="s">
        <v>2</v>
      </c>
      <c r="E4" s="7820" t="s">
        <v>2</v>
      </c>
      <c r="F4" s="7821" t="s">
        <v>170</v>
      </c>
      <c r="G4" s="7822" t="s">
        <v>171</v>
      </c>
      <c r="H4" s="7823" t="s">
        <v>86</v>
      </c>
      <c r="I4" s="7824" t="s">
        <v>172</v>
      </c>
      <c r="J4" s="7825"/>
      <c r="K4" s="7826" t="s">
        <v>173</v>
      </c>
      <c r="L4" s="7827" t="s">
        <v>170</v>
      </c>
      <c r="M4" s="7828" t="s">
        <v>55</v>
      </c>
      <c r="N4" s="7829" t="s">
        <v>179</v>
      </c>
      <c r="O4" s="7830" t="s">
        <v>173</v>
      </c>
      <c r="P4" s="7831" t="s">
        <v>175</v>
      </c>
      <c r="Q4" s="7832" t="s">
        <v>55</v>
      </c>
      <c r="R4" s="7833" t="s">
        <v>55</v>
      </c>
      <c r="S4" s="7834" t="s">
        <v>180</v>
      </c>
      <c r="T4" s="7835" t="s">
        <v>86</v>
      </c>
      <c r="U4" s="7836" t="s">
        <v>55</v>
      </c>
      <c r="V4" s="7837" t="s">
        <v>55</v>
      </c>
      <c r="W4" s="7838" t="s">
        <v>55</v>
      </c>
      <c r="X4" s="7839" t="s">
        <v>55</v>
      </c>
      <c r="Y4" s="7840" t="s">
        <v>55</v>
      </c>
      <c r="Z4" s="7841" t="s">
        <v>55</v>
      </c>
      <c r="AA4" s="7842" t="s">
        <v>55</v>
      </c>
    </row>
    <row r="5" spans="1:27" x14ac:dyDescent="0.25">
      <c r="A5" s="7843" t="str">
        <f>IF(COUNTIF(B5:Z5, "*") &gt; 0,"node_excel_7e566108-8b6d-4d89-90d9-87e3af6abd8b", "")</f>
        <v/>
      </c>
      <c r="B5" s="7844"/>
      <c r="C5" s="7845"/>
      <c r="D5" s="7846"/>
      <c r="E5" s="7847"/>
      <c r="F5" s="7848"/>
      <c r="G5" s="7849"/>
      <c r="H5" s="7850"/>
      <c r="I5" s="7851"/>
      <c r="J5" s="7852"/>
      <c r="K5" s="7853"/>
      <c r="L5" s="7854"/>
      <c r="M5" s="7855"/>
      <c r="N5" s="7856"/>
      <c r="O5" s="7857"/>
      <c r="P5" s="7858"/>
      <c r="Q5" s="7859"/>
      <c r="R5" s="7860"/>
      <c r="S5" s="7861"/>
      <c r="T5" s="7862"/>
      <c r="U5" s="7863"/>
      <c r="V5" s="7864"/>
      <c r="W5" s="7865"/>
      <c r="X5" s="7866"/>
      <c r="Y5" s="7867"/>
      <c r="Z5" s="7868"/>
      <c r="AA5" s="7869"/>
    </row>
    <row r="6" spans="1:27" x14ac:dyDescent="0.25">
      <c r="A6" s="7870" t="str">
        <f>IF(COUNTIF(B6:Z6, "*") &gt; 0,"node_excel_bea8f2de-2c9c-4a54-9226-5c5a9ae67785", "")</f>
        <v/>
      </c>
      <c r="B6" s="7871"/>
      <c r="C6" s="7872"/>
      <c r="D6" s="7873"/>
      <c r="E6" s="7874"/>
      <c r="F6" s="7875"/>
      <c r="G6" s="7876"/>
      <c r="H6" s="7877"/>
      <c r="I6" s="7878"/>
      <c r="J6" s="7879"/>
      <c r="K6" s="7880"/>
      <c r="L6" s="7881"/>
      <c r="M6" s="7882"/>
      <c r="N6" s="7883"/>
      <c r="O6" s="7884"/>
      <c r="P6" s="7885"/>
      <c r="Q6" s="7886"/>
      <c r="R6" s="7887"/>
      <c r="S6" s="7888"/>
      <c r="T6" s="7889"/>
      <c r="U6" s="7890"/>
      <c r="V6" s="7891"/>
      <c r="W6" s="7892"/>
      <c r="X6" s="7893"/>
      <c r="Y6" s="7894"/>
      <c r="Z6" s="7895"/>
      <c r="AA6" s="7896"/>
    </row>
    <row r="7" spans="1:27" x14ac:dyDescent="0.25">
      <c r="A7" s="7897" t="str">
        <f>IF(COUNTIF(B7:Z7, "*") &gt; 0,"node_excel_e15d3399-3278-4b94-a51e-74f14b2a8d0c", "")</f>
        <v/>
      </c>
      <c r="B7" s="7898"/>
      <c r="C7" s="7899"/>
      <c r="D7" s="7900"/>
      <c r="E7" s="7901"/>
      <c r="F7" s="7902"/>
      <c r="G7" s="7903"/>
      <c r="H7" s="7904"/>
      <c r="I7" s="7905"/>
      <c r="J7" s="7906"/>
      <c r="K7" s="7907"/>
      <c r="L7" s="7908"/>
      <c r="M7" s="7909"/>
      <c r="N7" s="7910"/>
      <c r="O7" s="7911"/>
      <c r="P7" s="7912"/>
      <c r="Q7" s="7913"/>
      <c r="R7" s="7914"/>
      <c r="S7" s="7915"/>
      <c r="T7" s="7916"/>
      <c r="U7" s="7917"/>
      <c r="V7" s="7918"/>
      <c r="W7" s="7919"/>
      <c r="X7" s="7920"/>
      <c r="Y7" s="7921"/>
      <c r="Z7" s="7922"/>
      <c r="AA7" s="7923"/>
    </row>
    <row r="8" spans="1:27" x14ac:dyDescent="0.25">
      <c r="A8" s="7924" t="str">
        <f>IF(COUNTIF(B8:Z8, "*") &gt; 0,"node_excel_a347d9fa-530b-4006-b900-5637aa28cf6e", "")</f>
        <v/>
      </c>
      <c r="B8" s="7925"/>
      <c r="C8" s="7926"/>
      <c r="D8" s="7927"/>
      <c r="E8" s="7928"/>
      <c r="F8" s="7929"/>
      <c r="G8" s="7930"/>
      <c r="H8" s="7931"/>
      <c r="I8" s="7932"/>
      <c r="J8" s="7933"/>
      <c r="K8" s="7934"/>
      <c r="L8" s="7935"/>
      <c r="M8" s="7936"/>
      <c r="N8" s="7937"/>
      <c r="O8" s="7938"/>
      <c r="P8" s="7939"/>
      <c r="Q8" s="7940"/>
      <c r="R8" s="7941"/>
      <c r="S8" s="7942"/>
      <c r="T8" s="7943"/>
      <c r="U8" s="7944"/>
      <c r="V8" s="7945"/>
      <c r="W8" s="7946"/>
      <c r="X8" s="7947"/>
      <c r="Y8" s="7948"/>
      <c r="Z8" s="7949"/>
      <c r="AA8" s="7950"/>
    </row>
    <row r="9" spans="1:27" x14ac:dyDescent="0.25">
      <c r="A9" s="7951" t="str">
        <f>IF(COUNTIF(B9:Z9, "*") &gt; 0,"node_excel_9350b94f-bc7a-45a3-97b0-ead10b20b492", "")</f>
        <v/>
      </c>
      <c r="B9" s="7952"/>
      <c r="C9" s="7953"/>
      <c r="D9" s="7954"/>
      <c r="E9" s="7955"/>
      <c r="F9" s="7956"/>
      <c r="G9" s="7957"/>
      <c r="H9" s="7958"/>
      <c r="I9" s="7959"/>
      <c r="J9" s="7960"/>
      <c r="K9" s="7961"/>
      <c r="L9" s="7962"/>
      <c r="M9" s="7963"/>
      <c r="N9" s="7964"/>
      <c r="O9" s="7965"/>
      <c r="P9" s="7966"/>
      <c r="Q9" s="7967"/>
      <c r="R9" s="7968"/>
      <c r="S9" s="7969"/>
      <c r="T9" s="7970"/>
      <c r="U9" s="7971"/>
      <c r="V9" s="7972"/>
      <c r="W9" s="7973"/>
      <c r="X9" s="7974"/>
      <c r="Y9" s="7975"/>
      <c r="Z9" s="7976"/>
      <c r="AA9" s="7977"/>
    </row>
    <row r="10" spans="1:27" x14ac:dyDescent="0.25">
      <c r="A10" s="7978" t="str">
        <f>IF(COUNTIF(B10:Z10, "*") &gt; 0,"node_excel_c0894c29-1e27-4b4e-9d2a-8ea1ba0c8c08", "")</f>
        <v/>
      </c>
      <c r="B10" s="7979"/>
      <c r="C10" s="7980"/>
      <c r="D10" s="7981"/>
      <c r="E10" s="7982"/>
      <c r="F10" s="7983"/>
      <c r="G10" s="7984"/>
      <c r="H10" s="7985"/>
      <c r="I10" s="7986"/>
      <c r="J10" s="7987"/>
      <c r="K10" s="7988"/>
      <c r="L10" s="7989"/>
      <c r="M10" s="7990"/>
      <c r="N10" s="7991"/>
      <c r="O10" s="7992"/>
      <c r="P10" s="7993"/>
      <c r="Q10" s="7994"/>
      <c r="R10" s="7995"/>
      <c r="S10" s="7996"/>
      <c r="T10" s="7997"/>
      <c r="U10" s="7998"/>
      <c r="V10" s="7999"/>
      <c r="W10" s="8000"/>
      <c r="X10" s="8001"/>
      <c r="Y10" s="8002"/>
      <c r="Z10" s="8003"/>
      <c r="AA10" s="8004"/>
    </row>
    <row r="11" spans="1:27" x14ac:dyDescent="0.25">
      <c r="A11" s="8005" t="str">
        <f>IF(COUNTIF(B11:Z11, "*") &gt; 0,"node_excel_22ce684a-2068-4b57-af44-30d70c4ece0f", "")</f>
        <v/>
      </c>
      <c r="B11" s="8006"/>
      <c r="C11" s="8007"/>
      <c r="D11" s="8008"/>
      <c r="E11" s="8009"/>
      <c r="F11" s="8010"/>
      <c r="G11" s="8011"/>
      <c r="H11" s="8012"/>
      <c r="I11" s="8013"/>
      <c r="J11" s="8014"/>
      <c r="K11" s="8015"/>
      <c r="L11" s="8016"/>
      <c r="M11" s="8017"/>
      <c r="N11" s="8018"/>
      <c r="O11" s="8019"/>
      <c r="P11" s="8020"/>
      <c r="Q11" s="8021"/>
      <c r="R11" s="8022"/>
      <c r="S11" s="8023"/>
      <c r="T11" s="8024"/>
      <c r="U11" s="8025"/>
      <c r="V11" s="8026"/>
      <c r="W11" s="8027"/>
      <c r="X11" s="8028"/>
      <c r="Y11" s="8029"/>
      <c r="Z11" s="8030"/>
      <c r="AA11" s="8031"/>
    </row>
    <row r="12" spans="1:27" x14ac:dyDescent="0.25">
      <c r="A12" s="8032" t="str">
        <f>IF(COUNTIF(B12:Z12, "*") &gt; 0,"node_excel_7931471d-d1b2-4090-bec5-429da2bedcd8", "")</f>
        <v/>
      </c>
      <c r="B12" s="8033"/>
      <c r="C12" s="8034"/>
      <c r="D12" s="8035"/>
      <c r="E12" s="8036"/>
      <c r="F12" s="8037"/>
      <c r="G12" s="8038"/>
      <c r="H12" s="8039"/>
      <c r="I12" s="8040"/>
      <c r="J12" s="8041"/>
      <c r="K12" s="8042"/>
      <c r="L12" s="8043"/>
      <c r="M12" s="8044"/>
      <c r="N12" s="8045"/>
      <c r="O12" s="8046"/>
      <c r="P12" s="8047"/>
      <c r="Q12" s="8048"/>
      <c r="R12" s="8049"/>
      <c r="S12" s="8050"/>
      <c r="T12" s="8051"/>
      <c r="U12" s="8052"/>
      <c r="V12" s="8053"/>
      <c r="W12" s="8054"/>
      <c r="X12" s="8055"/>
      <c r="Y12" s="8056"/>
      <c r="Z12" s="8057"/>
      <c r="AA12" s="8058"/>
    </row>
    <row r="13" spans="1:27" x14ac:dyDescent="0.25">
      <c r="A13" s="8059" t="str">
        <f>IF(COUNTIF(B13:Z13, "*") &gt; 0,"node_excel_f6787dad-ef39-4b7a-a999-d9a704367e12", "")</f>
        <v/>
      </c>
      <c r="B13" s="8060"/>
      <c r="C13" s="8061"/>
      <c r="D13" s="8062"/>
      <c r="E13" s="8063"/>
      <c r="F13" s="8064"/>
      <c r="G13" s="8065"/>
      <c r="H13" s="8066"/>
      <c r="I13" s="8067"/>
      <c r="J13" s="8068"/>
      <c r="K13" s="8069"/>
      <c r="L13" s="8070"/>
      <c r="M13" s="8071"/>
      <c r="N13" s="8072"/>
      <c r="O13" s="8073"/>
      <c r="P13" s="8074"/>
      <c r="Q13" s="8075"/>
      <c r="R13" s="8076"/>
      <c r="S13" s="8077"/>
      <c r="T13" s="8078"/>
      <c r="U13" s="8079"/>
      <c r="V13" s="8080"/>
      <c r="W13" s="8081"/>
      <c r="X13" s="8082"/>
      <c r="Y13" s="8083"/>
      <c r="Z13" s="8084"/>
      <c r="AA13" s="8085"/>
    </row>
    <row r="14" spans="1:27" x14ac:dyDescent="0.25">
      <c r="A14" s="8086" t="str">
        <f>IF(COUNTIF(B14:Z14, "*") &gt; 0,"node_excel_2d3d3c64-5fe9-4727-b065-fb6fe4fb07bf", "")</f>
        <v/>
      </c>
      <c r="B14" s="8087"/>
      <c r="C14" s="8088"/>
      <c r="D14" s="8089"/>
      <c r="E14" s="8090"/>
      <c r="F14" s="8091"/>
      <c r="G14" s="8092"/>
      <c r="H14" s="8093"/>
      <c r="I14" s="8094"/>
      <c r="J14" s="8095"/>
      <c r="K14" s="8096"/>
      <c r="L14" s="8097"/>
      <c r="M14" s="8098"/>
      <c r="N14" s="8099"/>
      <c r="O14" s="8100"/>
      <c r="P14" s="8101"/>
      <c r="Q14" s="8102"/>
      <c r="R14" s="8103"/>
      <c r="S14" s="8104"/>
      <c r="T14" s="8105"/>
      <c r="U14" s="8106"/>
      <c r="V14" s="8107"/>
      <c r="W14" s="8108"/>
      <c r="X14" s="8109"/>
      <c r="Y14" s="8110"/>
      <c r="Z14" s="8111"/>
      <c r="AA14" s="8112"/>
    </row>
    <row r="15" spans="1:27" x14ac:dyDescent="0.25">
      <c r="A15" s="8113" t="str">
        <f>IF(COUNTIF(B15:Z15, "*") &gt; 0,"node_excel_7aabbba8-f4c8-44a0-8092-140bcb53b2c1", "")</f>
        <v/>
      </c>
      <c r="B15" s="8114"/>
      <c r="C15" s="8115"/>
      <c r="D15" s="8116"/>
      <c r="E15" s="8117"/>
      <c r="F15" s="8118"/>
      <c r="G15" s="8119"/>
      <c r="H15" s="8120"/>
      <c r="I15" s="8121"/>
      <c r="J15" s="8122"/>
      <c r="K15" s="8123"/>
      <c r="L15" s="8124"/>
      <c r="M15" s="8125"/>
      <c r="N15" s="8126"/>
      <c r="O15" s="8127"/>
      <c r="P15" s="8128"/>
      <c r="Q15" s="8129"/>
      <c r="R15" s="8130"/>
      <c r="S15" s="8131"/>
      <c r="T15" s="8132"/>
      <c r="U15" s="8133"/>
      <c r="V15" s="8134"/>
      <c r="W15" s="8135"/>
      <c r="X15" s="8136"/>
      <c r="Y15" s="8137"/>
      <c r="Z15" s="8138"/>
      <c r="AA15" s="8139"/>
    </row>
    <row r="16" spans="1:27" x14ac:dyDescent="0.25">
      <c r="A16" s="8140" t="str">
        <f>IF(COUNTIF(B16:Z16, "*") &gt; 0,"node_excel_0c0925dd-55a1-4b0e-b679-31057245d3ec", "")</f>
        <v/>
      </c>
      <c r="B16" s="8141"/>
      <c r="C16" s="8142"/>
      <c r="D16" s="8143"/>
      <c r="E16" s="8144"/>
      <c r="F16" s="8145"/>
      <c r="G16" s="8146"/>
      <c r="H16" s="8147"/>
      <c r="I16" s="8148"/>
      <c r="J16" s="8149"/>
      <c r="K16" s="8150"/>
      <c r="L16" s="8151"/>
      <c r="M16" s="8152"/>
      <c r="N16" s="8153"/>
      <c r="O16" s="8154"/>
      <c r="P16" s="8155"/>
      <c r="Q16" s="8156"/>
      <c r="R16" s="8157"/>
      <c r="S16" s="8158"/>
      <c r="T16" s="8159"/>
      <c r="U16" s="8160"/>
      <c r="V16" s="8161"/>
      <c r="W16" s="8162"/>
      <c r="X16" s="8163"/>
      <c r="Y16" s="8164"/>
      <c r="Z16" s="8165"/>
      <c r="AA16" s="8166"/>
    </row>
    <row r="17" spans="1:27" x14ac:dyDescent="0.25">
      <c r="A17" s="8167" t="str">
        <f>IF(COUNTIF(B17:Z17, "*") &gt; 0,"node_excel_990a438a-48f5-49ea-acac-c48d5ee2c11f", "")</f>
        <v/>
      </c>
      <c r="B17" s="8168"/>
      <c r="C17" s="8169"/>
      <c r="D17" s="8170"/>
      <c r="E17" s="8171"/>
      <c r="F17" s="8172"/>
      <c r="G17" s="8173"/>
      <c r="H17" s="8174"/>
      <c r="I17" s="8175"/>
      <c r="J17" s="8176"/>
      <c r="K17" s="8177"/>
      <c r="L17" s="8178"/>
      <c r="M17" s="8179"/>
      <c r="N17" s="8180"/>
      <c r="O17" s="8181"/>
      <c r="P17" s="8182"/>
      <c r="Q17" s="8183"/>
      <c r="R17" s="8184"/>
      <c r="S17" s="8185"/>
      <c r="T17" s="8186"/>
      <c r="U17" s="8187"/>
      <c r="V17" s="8188"/>
      <c r="W17" s="8189"/>
      <c r="X17" s="8190"/>
      <c r="Y17" s="8191"/>
      <c r="Z17" s="8192"/>
      <c r="AA17" s="8193"/>
    </row>
    <row r="18" spans="1:27" x14ac:dyDescent="0.25">
      <c r="A18" s="8194" t="str">
        <f>IF(COUNTIF(B18:Z18, "*") &gt; 0,"node_excel_4d67edfc-12c5-430b-bb38-6b75d8d3ed95", "")</f>
        <v/>
      </c>
      <c r="B18" s="8195"/>
      <c r="C18" s="8196"/>
      <c r="D18" s="8197"/>
      <c r="E18" s="8198"/>
      <c r="F18" s="8199"/>
      <c r="G18" s="8200"/>
      <c r="H18" s="8201"/>
      <c r="I18" s="8202"/>
      <c r="J18" s="8203"/>
      <c r="K18" s="8204"/>
      <c r="L18" s="8205"/>
      <c r="M18" s="8206"/>
      <c r="N18" s="8207"/>
      <c r="O18" s="8208"/>
      <c r="P18" s="8209"/>
      <c r="Q18" s="8210"/>
      <c r="R18" s="8211"/>
      <c r="S18" s="8212"/>
      <c r="T18" s="8213"/>
      <c r="U18" s="8214"/>
      <c r="V18" s="8215"/>
      <c r="W18" s="8216"/>
      <c r="X18" s="8217"/>
      <c r="Y18" s="8218"/>
      <c r="Z18" s="8219"/>
      <c r="AA18" s="8220"/>
    </row>
    <row r="19" spans="1:27" x14ac:dyDescent="0.25">
      <c r="A19" s="8221" t="str">
        <f>IF(COUNTIF(B19:Z19, "*") &gt; 0,"node_excel_6e11a2e3-9441-4cb8-8740-1e4457d68570", "")</f>
        <v/>
      </c>
      <c r="B19" s="8222"/>
      <c r="C19" s="8223"/>
      <c r="D19" s="8224"/>
      <c r="E19" s="8225"/>
      <c r="F19" s="8226"/>
      <c r="G19" s="8227"/>
      <c r="H19" s="8228"/>
      <c r="I19" s="8229"/>
      <c r="J19" s="8230"/>
      <c r="K19" s="8231"/>
      <c r="L19" s="8232"/>
      <c r="M19" s="8233"/>
      <c r="N19" s="8234"/>
      <c r="O19" s="8235"/>
      <c r="P19" s="8236"/>
      <c r="Q19" s="8237"/>
      <c r="R19" s="8238"/>
      <c r="S19" s="8239"/>
      <c r="T19" s="8240"/>
      <c r="U19" s="8241"/>
      <c r="V19" s="8242"/>
      <c r="W19" s="8243"/>
      <c r="X19" s="8244"/>
      <c r="Y19" s="8245"/>
      <c r="Z19" s="8246"/>
      <c r="AA19" s="8247"/>
    </row>
    <row r="20" spans="1:27" x14ac:dyDescent="0.25">
      <c r="A20" s="8248" t="str">
        <f>IF(COUNTIF(B20:Z20, "*") &gt; 0,"node_excel_ffa98302-c74e-4aa8-b63e-8edb29f21859", "")</f>
        <v/>
      </c>
      <c r="B20" s="8249"/>
      <c r="C20" s="8250"/>
      <c r="D20" s="8251"/>
      <c r="E20" s="8252"/>
      <c r="F20" s="8253"/>
      <c r="G20" s="8254"/>
      <c r="H20" s="8255"/>
      <c r="I20" s="8256"/>
      <c r="J20" s="8257"/>
      <c r="K20" s="8258"/>
      <c r="L20" s="8259"/>
      <c r="M20" s="8260"/>
      <c r="N20" s="8261"/>
      <c r="O20" s="8262"/>
      <c r="P20" s="8263"/>
      <c r="Q20" s="8264"/>
      <c r="R20" s="8265"/>
      <c r="S20" s="8266"/>
      <c r="T20" s="8267"/>
      <c r="U20" s="8268"/>
      <c r="V20" s="8269"/>
      <c r="W20" s="8270"/>
      <c r="X20" s="8271"/>
      <c r="Y20" s="8272"/>
      <c r="Z20" s="8273"/>
      <c r="AA20" s="8274"/>
    </row>
    <row r="21" spans="1:27" x14ac:dyDescent="0.25">
      <c r="A21" s="8275" t="str">
        <f>IF(COUNTIF(B21:Z21, "*") &gt; 0,"node_excel_446bc472-17f3-412e-af23-c4163ca691d9", "")</f>
        <v/>
      </c>
      <c r="B21" s="8276"/>
      <c r="C21" s="8277"/>
      <c r="D21" s="8278"/>
      <c r="E21" s="8279"/>
      <c r="F21" s="8280"/>
      <c r="G21" s="8281"/>
      <c r="H21" s="8282"/>
      <c r="I21" s="8283"/>
      <c r="J21" s="8284"/>
      <c r="K21" s="8285"/>
      <c r="L21" s="8286"/>
      <c r="M21" s="8287"/>
      <c r="N21" s="8288"/>
      <c r="O21" s="8289"/>
      <c r="P21" s="8290"/>
      <c r="Q21" s="8291"/>
      <c r="R21" s="8292"/>
      <c r="S21" s="8293"/>
      <c r="T21" s="8294"/>
      <c r="U21" s="8295"/>
      <c r="V21" s="8296"/>
      <c r="W21" s="8297"/>
      <c r="X21" s="8298"/>
      <c r="Y21" s="8299"/>
      <c r="Z21" s="8300"/>
      <c r="AA21" s="8301"/>
    </row>
    <row r="22" spans="1:27" x14ac:dyDescent="0.25">
      <c r="A22" s="8302" t="str">
        <f>IF(COUNTIF(B22:Z22, "*") &gt; 0,"node_excel_ac43580e-3bc6-427c-b9d5-d3b43b96453b", "")</f>
        <v/>
      </c>
      <c r="B22" s="8303"/>
      <c r="C22" s="8304"/>
      <c r="D22" s="8305"/>
      <c r="E22" s="8306"/>
      <c r="F22" s="8307"/>
      <c r="G22" s="8308"/>
      <c r="H22" s="8309"/>
      <c r="I22" s="8310"/>
      <c r="J22" s="8311"/>
      <c r="K22" s="8312"/>
      <c r="L22" s="8313"/>
      <c r="M22" s="8314"/>
      <c r="N22" s="8315"/>
      <c r="O22" s="8316"/>
      <c r="P22" s="8317"/>
      <c r="Q22" s="8318"/>
      <c r="R22" s="8319"/>
      <c r="S22" s="8320"/>
      <c r="T22" s="8321"/>
      <c r="U22" s="8322"/>
      <c r="V22" s="8323"/>
      <c r="W22" s="8324"/>
      <c r="X22" s="8325"/>
      <c r="Y22" s="8326"/>
      <c r="Z22" s="8327"/>
      <c r="AA22" s="8328"/>
    </row>
    <row r="23" spans="1:27" x14ac:dyDescent="0.25">
      <c r="A23" s="8329" t="str">
        <f>IF(COUNTIF(B23:Z23, "*") &gt; 0,"node_excel_41f56c30-654f-4f84-a9b3-71e750ef8107", "")</f>
        <v/>
      </c>
      <c r="B23" s="8330"/>
      <c r="C23" s="8331"/>
      <c r="D23" s="8332"/>
      <c r="E23" s="8333"/>
      <c r="F23" s="8334"/>
      <c r="G23" s="8335"/>
      <c r="H23" s="8336"/>
      <c r="I23" s="8337"/>
      <c r="J23" s="8338"/>
      <c r="K23" s="8339"/>
      <c r="L23" s="8340"/>
      <c r="M23" s="8341"/>
      <c r="N23" s="8342"/>
      <c r="O23" s="8343"/>
      <c r="P23" s="8344"/>
      <c r="Q23" s="8345"/>
      <c r="R23" s="8346"/>
      <c r="S23" s="8347"/>
      <c r="T23" s="8348"/>
      <c r="U23" s="8349"/>
      <c r="V23" s="8350"/>
      <c r="W23" s="8351"/>
      <c r="X23" s="8352"/>
      <c r="Y23" s="8353"/>
      <c r="Z23" s="8354"/>
      <c r="AA23" s="8355"/>
    </row>
    <row r="24" spans="1:27" x14ac:dyDescent="0.25">
      <c r="A24" s="8356" t="str">
        <f>IF(COUNTIF(B24:Z24, "*") &gt; 0,"node_excel_0267bd34-0f6d-4f83-b47a-699a5753cf2a", "")</f>
        <v/>
      </c>
      <c r="B24" s="8357"/>
      <c r="C24" s="8358"/>
      <c r="D24" s="8359"/>
      <c r="E24" s="8360"/>
      <c r="F24" s="8361"/>
      <c r="G24" s="8362"/>
      <c r="H24" s="8363"/>
      <c r="I24" s="8364"/>
      <c r="J24" s="8365"/>
      <c r="K24" s="8366"/>
      <c r="L24" s="8367"/>
      <c r="M24" s="8368"/>
      <c r="N24" s="8369"/>
      <c r="O24" s="8370"/>
      <c r="P24" s="8371"/>
      <c r="Q24" s="8372"/>
      <c r="R24" s="8373"/>
      <c r="S24" s="8374"/>
      <c r="T24" s="8375"/>
      <c r="U24" s="8376"/>
      <c r="V24" s="8377"/>
      <c r="W24" s="8378"/>
      <c r="X24" s="8379"/>
      <c r="Y24" s="8380"/>
      <c r="Z24" s="8381"/>
      <c r="AA24" s="8382"/>
    </row>
    <row r="25" spans="1:27" x14ac:dyDescent="0.25">
      <c r="A25" s="8383" t="str">
        <f>IF(COUNTIF(B25:Z25, "*") &gt; 0,"node_excel_98cd1ae2-7949-4cbd-89dc-2bf563cc0598", "")</f>
        <v/>
      </c>
      <c r="B25" s="8384"/>
      <c r="C25" s="8385"/>
      <c r="D25" s="8386"/>
      <c r="E25" s="8387"/>
      <c r="F25" s="8388"/>
      <c r="G25" s="8389"/>
      <c r="H25" s="8390"/>
      <c r="I25" s="8391"/>
      <c r="J25" s="8392"/>
      <c r="K25" s="8393"/>
      <c r="L25" s="8394"/>
      <c r="M25" s="8395"/>
      <c r="N25" s="8396"/>
      <c r="O25" s="8397"/>
      <c r="P25" s="8398"/>
      <c r="Q25" s="8399"/>
      <c r="R25" s="8400"/>
      <c r="S25" s="8401"/>
      <c r="T25" s="8402"/>
      <c r="U25" s="8403"/>
      <c r="V25" s="8404"/>
      <c r="W25" s="8405"/>
      <c r="X25" s="8406"/>
      <c r="Y25" s="8407"/>
      <c r="Z25" s="8408"/>
      <c r="AA25" s="8409"/>
    </row>
    <row r="26" spans="1:27" x14ac:dyDescent="0.25">
      <c r="A26" s="8410" t="str">
        <f>IF(COUNTIF(B26:Z26, "*") &gt; 0,"node_excel_68eea412-bc67-4e8a-a5a0-254f1a934198", "")</f>
        <v/>
      </c>
      <c r="B26" s="8411"/>
      <c r="C26" s="8412"/>
      <c r="D26" s="8413"/>
      <c r="E26" s="8414"/>
      <c r="F26" s="8415"/>
      <c r="G26" s="8416"/>
      <c r="H26" s="8417"/>
      <c r="I26" s="8418"/>
      <c r="J26" s="8419"/>
      <c r="K26" s="8420"/>
      <c r="L26" s="8421"/>
      <c r="M26" s="8422"/>
      <c r="N26" s="8423"/>
      <c r="O26" s="8424"/>
      <c r="P26" s="8425"/>
      <c r="Q26" s="8426"/>
      <c r="R26" s="8427"/>
      <c r="S26" s="8428"/>
      <c r="T26" s="8429"/>
      <c r="U26" s="8430"/>
      <c r="V26" s="8431"/>
      <c r="W26" s="8432"/>
      <c r="X26" s="8433"/>
      <c r="Y26" s="8434"/>
      <c r="Z26" s="8435"/>
      <c r="AA26" s="8436"/>
    </row>
    <row r="27" spans="1:27" x14ac:dyDescent="0.25">
      <c r="A27" s="8437" t="str">
        <f>IF(COUNTIF(B27:Z27, "*") &gt; 0,"node_excel_0954a579-6125-4b4d-b958-29dbb0b40afb", "")</f>
        <v/>
      </c>
      <c r="B27" s="8438"/>
      <c r="C27" s="8439"/>
      <c r="D27" s="8440"/>
      <c r="E27" s="8441"/>
      <c r="F27" s="8442"/>
      <c r="G27" s="8443"/>
      <c r="H27" s="8444"/>
      <c r="I27" s="8445"/>
      <c r="J27" s="8446"/>
      <c r="K27" s="8447"/>
      <c r="L27" s="8448"/>
      <c r="M27" s="8449"/>
      <c r="N27" s="8450"/>
      <c r="O27" s="8451"/>
      <c r="P27" s="8452"/>
      <c r="Q27" s="8453"/>
      <c r="R27" s="8454"/>
      <c r="S27" s="8455"/>
      <c r="T27" s="8456"/>
      <c r="U27" s="8457"/>
      <c r="V27" s="8458"/>
      <c r="W27" s="8459"/>
      <c r="X27" s="8460"/>
      <c r="Y27" s="8461"/>
      <c r="Z27" s="8462"/>
      <c r="AA27" s="8463"/>
    </row>
    <row r="28" spans="1:27" x14ac:dyDescent="0.25">
      <c r="A28" s="8464" t="str">
        <f>IF(COUNTIF(B28:Z28, "*") &gt; 0,"node_excel_0471c93a-4ae6-4f46-bd15-d664ae1bc000", "")</f>
        <v/>
      </c>
      <c r="B28" s="8465"/>
      <c r="C28" s="8466"/>
      <c r="D28" s="8467"/>
      <c r="E28" s="8468"/>
      <c r="F28" s="8469"/>
      <c r="G28" s="8470"/>
      <c r="H28" s="8471"/>
      <c r="I28" s="8472"/>
      <c r="J28" s="8473"/>
      <c r="K28" s="8474"/>
      <c r="L28" s="8475"/>
      <c r="M28" s="8476"/>
      <c r="N28" s="8477"/>
      <c r="O28" s="8478"/>
      <c r="P28" s="8479"/>
      <c r="Q28" s="8480"/>
      <c r="R28" s="8481"/>
      <c r="S28" s="8482"/>
      <c r="T28" s="8483"/>
      <c r="U28" s="8484"/>
      <c r="V28" s="8485"/>
      <c r="W28" s="8486"/>
      <c r="X28" s="8487"/>
      <c r="Y28" s="8488"/>
      <c r="Z28" s="8489"/>
      <c r="AA28" s="8490"/>
    </row>
    <row r="29" spans="1:27" x14ac:dyDescent="0.25">
      <c r="A29" s="8491" t="str">
        <f>IF(COUNTIF(B29:Z29, "*") &gt; 0,"node_excel_502caf8a-6b5c-46e1-9b86-075837134f94", "")</f>
        <v/>
      </c>
      <c r="B29" s="8492"/>
      <c r="C29" s="8493"/>
      <c r="D29" s="8494"/>
      <c r="E29" s="8495"/>
      <c r="F29" s="8496"/>
      <c r="G29" s="8497"/>
      <c r="H29" s="8498"/>
      <c r="I29" s="8499"/>
      <c r="J29" s="8500"/>
      <c r="K29" s="8501"/>
      <c r="L29" s="8502"/>
      <c r="M29" s="8503"/>
      <c r="N29" s="8504"/>
      <c r="O29" s="8505"/>
      <c r="P29" s="8506"/>
      <c r="Q29" s="8507"/>
      <c r="R29" s="8508"/>
      <c r="S29" s="8509"/>
      <c r="T29" s="8510"/>
      <c r="U29" s="8511"/>
      <c r="V29" s="8512"/>
      <c r="W29" s="8513"/>
      <c r="X29" s="8514"/>
      <c r="Y29" s="8515"/>
      <c r="Z29" s="8516"/>
      <c r="AA29" s="8517"/>
    </row>
    <row r="30" spans="1:27" x14ac:dyDescent="0.25">
      <c r="A30" s="8518" t="str">
        <f>IF(COUNTIF(B30:Z30, "*") &gt; 0,"node_excel_12bc1420-f15a-4592-97a0-38d7e3aacd61", "")</f>
        <v/>
      </c>
      <c r="B30" s="8519"/>
      <c r="C30" s="8520"/>
      <c r="D30" s="8521"/>
      <c r="E30" s="8522"/>
      <c r="F30" s="8523"/>
      <c r="G30" s="8524"/>
      <c r="H30" s="8525"/>
      <c r="I30" s="8526"/>
      <c r="J30" s="8527"/>
      <c r="K30" s="8528"/>
      <c r="L30" s="8529"/>
      <c r="M30" s="8530"/>
      <c r="N30" s="8531"/>
      <c r="O30" s="8532"/>
      <c r="P30" s="8533"/>
      <c r="Q30" s="8534"/>
      <c r="R30" s="8535"/>
      <c r="S30" s="8536"/>
      <c r="T30" s="8537"/>
      <c r="U30" s="8538"/>
      <c r="V30" s="8539"/>
      <c r="W30" s="8540"/>
      <c r="X30" s="8541"/>
      <c r="Y30" s="8542"/>
      <c r="Z30" s="8543"/>
      <c r="AA30" s="8544"/>
    </row>
    <row r="31" spans="1:27" x14ac:dyDescent="0.25">
      <c r="A31" s="8545" t="str">
        <f>IF(COUNTIF(B31:Z31, "*") &gt; 0,"node_excel_e16b551c-e5e7-4ef5-bef4-9be49df00357", "")</f>
        <v/>
      </c>
      <c r="B31" s="8546"/>
      <c r="C31" s="8547"/>
      <c r="D31" s="8548"/>
      <c r="E31" s="8549"/>
      <c r="F31" s="8550"/>
      <c r="G31" s="8551"/>
      <c r="H31" s="8552"/>
      <c r="I31" s="8553"/>
      <c r="J31" s="8554"/>
      <c r="K31" s="8555"/>
      <c r="L31" s="8556"/>
      <c r="M31" s="8557"/>
      <c r="N31" s="8558"/>
      <c r="O31" s="8559"/>
      <c r="P31" s="8560"/>
      <c r="Q31" s="8561"/>
      <c r="R31" s="8562"/>
      <c r="S31" s="8563"/>
      <c r="T31" s="8564"/>
      <c r="U31" s="8565"/>
      <c r="V31" s="8566"/>
      <c r="W31" s="8567"/>
      <c r="X31" s="8568"/>
      <c r="Y31" s="8569"/>
      <c r="Z31" s="8570"/>
      <c r="AA31" s="8571"/>
    </row>
    <row r="32" spans="1:27" x14ac:dyDescent="0.25">
      <c r="A32" s="8572" t="str">
        <f>IF(COUNTIF(B32:Z32, "*") &gt; 0,"node_excel_401fc9b1-544e-47a7-b814-f3e47dd7ac74", "")</f>
        <v/>
      </c>
      <c r="B32" s="8573"/>
      <c r="C32" s="8574"/>
      <c r="D32" s="8575"/>
      <c r="E32" s="8576"/>
      <c r="F32" s="8577"/>
      <c r="G32" s="8578"/>
      <c r="H32" s="8579"/>
      <c r="I32" s="8580"/>
      <c r="J32" s="8581"/>
      <c r="K32" s="8582"/>
      <c r="L32" s="8583"/>
      <c r="M32" s="8584"/>
      <c r="N32" s="8585"/>
      <c r="O32" s="8586"/>
      <c r="P32" s="8587"/>
      <c r="Q32" s="8588"/>
      <c r="R32" s="8589"/>
      <c r="S32" s="8590"/>
      <c r="T32" s="8591"/>
      <c r="U32" s="8592"/>
      <c r="V32" s="8593"/>
      <c r="W32" s="8594"/>
      <c r="X32" s="8595"/>
      <c r="Y32" s="8596"/>
      <c r="Z32" s="8597"/>
      <c r="AA32" s="8598"/>
    </row>
    <row r="33" spans="1:27" x14ac:dyDescent="0.25">
      <c r="A33" s="8599" t="str">
        <f>IF(COUNTIF(B33:Z33, "*") &gt; 0,"node_excel_38ac466b-559b-4115-93f4-781d789fb536", "")</f>
        <v/>
      </c>
      <c r="B33" s="8600"/>
      <c r="C33" s="8601"/>
      <c r="D33" s="8602"/>
      <c r="E33" s="8603"/>
      <c r="F33" s="8604"/>
      <c r="G33" s="8605"/>
      <c r="H33" s="8606"/>
      <c r="I33" s="8607"/>
      <c r="J33" s="8608"/>
      <c r="K33" s="8609"/>
      <c r="L33" s="8610"/>
      <c r="M33" s="8611"/>
      <c r="N33" s="8612"/>
      <c r="O33" s="8613"/>
      <c r="P33" s="8614"/>
      <c r="Q33" s="8615"/>
      <c r="R33" s="8616"/>
      <c r="S33" s="8617"/>
      <c r="T33" s="8618"/>
      <c r="U33" s="8619"/>
      <c r="V33" s="8620"/>
      <c r="W33" s="8621"/>
      <c r="X33" s="8622"/>
      <c r="Y33" s="8623"/>
      <c r="Z33" s="8624"/>
      <c r="AA33" s="8625"/>
    </row>
    <row r="34" spans="1:27" x14ac:dyDescent="0.25">
      <c r="A34" s="8626" t="str">
        <f>IF(COUNTIF(B34:Z34, "*") &gt; 0,"node_excel_1c5eff26-3f0f-4268-8f2f-747284e79e72", "")</f>
        <v/>
      </c>
      <c r="B34" s="8627"/>
      <c r="C34" s="8628"/>
      <c r="D34" s="8629"/>
      <c r="E34" s="8630"/>
      <c r="F34" s="8631"/>
      <c r="G34" s="8632"/>
      <c r="H34" s="8633"/>
      <c r="I34" s="8634"/>
      <c r="J34" s="8635"/>
      <c r="K34" s="8636"/>
      <c r="L34" s="8637"/>
      <c r="M34" s="8638"/>
      <c r="N34" s="8639"/>
      <c r="O34" s="8640"/>
      <c r="P34" s="8641"/>
      <c r="Q34" s="8642"/>
      <c r="R34" s="8643"/>
      <c r="S34" s="8644"/>
      <c r="T34" s="8645"/>
      <c r="U34" s="8646"/>
      <c r="V34" s="8647"/>
      <c r="W34" s="8648"/>
      <c r="X34" s="8649"/>
      <c r="Y34" s="8650"/>
      <c r="Z34" s="8651"/>
      <c r="AA34" s="8652"/>
    </row>
    <row r="35" spans="1:27" x14ac:dyDescent="0.25">
      <c r="A35" s="8653"/>
      <c r="B35" s="8653"/>
      <c r="C35" s="8653"/>
      <c r="D35" s="8653"/>
      <c r="E35" s="8653"/>
      <c r="F35" s="8653"/>
      <c r="G35" s="8653"/>
      <c r="H35" s="8653"/>
      <c r="I35" s="8653"/>
      <c r="J35" s="8653"/>
      <c r="K35" s="8653"/>
      <c r="L35" s="8653"/>
      <c r="M35" s="8653"/>
      <c r="N35" s="8653"/>
      <c r="O35" s="8653"/>
      <c r="P35" s="8653"/>
      <c r="Q35" s="8653"/>
      <c r="R35" s="8653"/>
      <c r="S35" s="8653"/>
      <c r="T35" s="8653"/>
      <c r="U35" s="8653"/>
      <c r="V35" s="8653"/>
      <c r="W35" s="8653"/>
      <c r="X35" s="8653"/>
      <c r="Y35" s="8653"/>
      <c r="Z35" s="8653"/>
      <c r="AA35" s="8653"/>
    </row>
  </sheetData>
  <sheetProtection sheet="1" objects="1" scenarios="1"/>
  <mergeCells count="4">
    <mergeCell ref="B1:I1"/>
    <mergeCell ref="J1:M1"/>
    <mergeCell ref="N1:T1"/>
    <mergeCell ref="U1:AA1"/>
  </mergeCells>
  <dataValidations count="352">
    <dataValidation type="list" allowBlank="1" sqref="G3">
      <formula1>"Classic,Reservation"</formula1>
    </dataValidation>
    <dataValidation type="list" allowBlank="1" sqref="H3">
      <formula1>"Yes,No"</formula1>
    </dataValidation>
    <dataValidation type="date" operator="greaterThanOrEqual" allowBlank="1" showErrorMessage="1" errorTitle="Error on date value" error="Date format is: YYYY-MM-dd HH:mm:ss" sqref="J3">
      <formula1>1</formula1>
    </dataValidation>
    <dataValidation type="list" allowBlank="1" sqref="K3">
      <formula1>"Fix,Time window"</formula1>
    </dataValidation>
    <dataValidation type="whole" operator="greaterThanOrEqual" allowBlank="1" showErrorMessage="1" errorTitle="Error on numerical value" error="Value must be greater or equal to 0.0" sqref="M3">
      <formula1>0</formula1>
    </dataValidation>
    <dataValidation type="date" operator="greaterThanOrEqual" allowBlank="1" showErrorMessage="1" errorTitle="Error on date value" error="Date format is: YYYY-MM-dd HH:mm:ss" sqref="N3">
      <formula1>1</formula1>
    </dataValidation>
    <dataValidation type="list" allowBlank="1" sqref="O3">
      <formula1>"Fix,Time window"</formula1>
    </dataValidation>
    <dataValidation type="whole" operator="greaterThanOrEqual" allowBlank="1" showErrorMessage="1" errorTitle="Error on numerical value" error="Value must be greater or equal to 0.0" sqref="P3">
      <formula1>0</formula1>
    </dataValidation>
    <dataValidation type="whole" operator="greaterThanOrEqual" allowBlank="1" showErrorMessage="1" errorTitle="Error on numerical value" error="Value must be greater or equal to 0.0" sqref="Q3">
      <formula1>0</formula1>
    </dataValidation>
    <dataValidation type="whole" operator="greaterThanOrEqual" allowBlank="1" showErrorMessage="1" errorTitle="Error on numerical value" error="Value must be greater or equal to 0.0" sqref="R3">
      <formula1>0</formula1>
    </dataValidation>
    <dataValidation type="list" allowBlank="1" sqref="T3">
      <formula1>"Yes,No"</formula1>
    </dataValidation>
    <dataValidation type="list" allowBlank="1" sqref="G4">
      <formula1>"Classic,Reservation"</formula1>
    </dataValidation>
    <dataValidation type="list" allowBlank="1" sqref="H4">
      <formula1>"Yes,No"</formula1>
    </dataValidation>
    <dataValidation type="date" operator="greaterThanOrEqual" allowBlank="1" showErrorMessage="1" errorTitle="Error on date value" error="Date format is: YYYY-MM-dd HH:mm:ss" sqref="J4">
      <formula1>1</formula1>
    </dataValidation>
    <dataValidation type="list" allowBlank="1" sqref="K4">
      <formula1>"Fix,Time window"</formula1>
    </dataValidation>
    <dataValidation type="whole" operator="greaterThanOrEqual" allowBlank="1" showErrorMessage="1" errorTitle="Error on numerical value" error="Value must be greater or equal to 0.0" sqref="M4">
      <formula1>0</formula1>
    </dataValidation>
    <dataValidation type="date" operator="greaterThanOrEqual" allowBlank="1" showErrorMessage="1" errorTitle="Error on date value" error="Date format is: YYYY-MM-dd HH:mm:ss" sqref="N4">
      <formula1>1</formula1>
    </dataValidation>
    <dataValidation type="list" allowBlank="1" sqref="O4">
      <formula1>"Fix,Time window"</formula1>
    </dataValidation>
    <dataValidation type="whole" operator="greaterThanOrEqual" allowBlank="1" showErrorMessage="1" errorTitle="Error on numerical value" error="Value must be greater or equal to 0.0" sqref="P4">
      <formula1>0</formula1>
    </dataValidation>
    <dataValidation type="whole" operator="greaterThanOrEqual" allowBlank="1" showErrorMessage="1" errorTitle="Error on numerical value" error="Value must be greater or equal to 0.0" sqref="Q4">
      <formula1>0</formula1>
    </dataValidation>
    <dataValidation type="whole" operator="greaterThanOrEqual" allowBlank="1" showErrorMessage="1" errorTitle="Error on numerical value" error="Value must be greater or equal to 0.0" sqref="R4">
      <formula1>0</formula1>
    </dataValidation>
    <dataValidation type="list" allowBlank="1" sqref="T4">
      <formula1>"Yes,No"</formula1>
    </dataValidation>
    <dataValidation type="list" allowBlank="1" sqref="G5">
      <formula1>"Classic,Reservation"</formula1>
    </dataValidation>
    <dataValidation type="list" allowBlank="1" sqref="H5">
      <formula1>"Yes,No"</formula1>
    </dataValidation>
    <dataValidation type="date" operator="greaterThanOrEqual" allowBlank="1" showErrorMessage="1" errorTitle="Error on date value" error="Date format is: YYYY-MM-dd HH:mm:ss" sqref="J5">
      <formula1>1</formula1>
    </dataValidation>
    <dataValidation type="list" allowBlank="1" sqref="K5">
      <formula1>"Fix,Time window"</formula1>
    </dataValidation>
    <dataValidation type="whole" operator="greaterThanOrEqual" allowBlank="1" showErrorMessage="1" errorTitle="Error on numerical value" error="Value must be greater or equal to 0.0" sqref="M5">
      <formula1>0</formula1>
    </dataValidation>
    <dataValidation type="date" operator="greaterThanOrEqual" allowBlank="1" showErrorMessage="1" errorTitle="Error on date value" error="Date format is: YYYY-MM-dd HH:mm:ss" sqref="N5">
      <formula1>1</formula1>
    </dataValidation>
    <dataValidation type="list" allowBlank="1" sqref="O5">
      <formula1>"Fix,Time window"</formula1>
    </dataValidation>
    <dataValidation type="whole" operator="greaterThanOrEqual" allowBlank="1" showErrorMessage="1" errorTitle="Error on numerical value" error="Value must be greater or equal to 0.0" sqref="P5">
      <formula1>0</formula1>
    </dataValidation>
    <dataValidation type="whole" operator="greaterThanOrEqual" allowBlank="1" showErrorMessage="1" errorTitle="Error on numerical value" error="Value must be greater or equal to 0.0" sqref="Q5">
      <formula1>0</formula1>
    </dataValidation>
    <dataValidation type="whole" operator="greaterThanOrEqual" allowBlank="1" showErrorMessage="1" errorTitle="Error on numerical value" error="Value must be greater or equal to 0.0" sqref="R5">
      <formula1>0</formula1>
    </dataValidation>
    <dataValidation type="list" allowBlank="1" sqref="T5">
      <formula1>"Yes,No"</formula1>
    </dataValidation>
    <dataValidation type="list" allowBlank="1" sqref="G6">
      <formula1>"Classic,Reservation"</formula1>
    </dataValidation>
    <dataValidation type="list" allowBlank="1" sqref="H6">
      <formula1>"Yes,No"</formula1>
    </dataValidation>
    <dataValidation type="date" operator="greaterThanOrEqual" allowBlank="1" showErrorMessage="1" errorTitle="Error on date value" error="Date format is: YYYY-MM-dd HH:mm:ss" sqref="J6">
      <formula1>1</formula1>
    </dataValidation>
    <dataValidation type="list" allowBlank="1" sqref="K6">
      <formula1>"Fix,Time window"</formula1>
    </dataValidation>
    <dataValidation type="whole" operator="greaterThanOrEqual" allowBlank="1" showErrorMessage="1" errorTitle="Error on numerical value" error="Value must be greater or equal to 0.0" sqref="M6">
      <formula1>0</formula1>
    </dataValidation>
    <dataValidation type="date" operator="greaterThanOrEqual" allowBlank="1" showErrorMessage="1" errorTitle="Error on date value" error="Date format is: YYYY-MM-dd HH:mm:ss" sqref="N6">
      <formula1>1</formula1>
    </dataValidation>
    <dataValidation type="list" allowBlank="1" sqref="O6">
      <formula1>"Fix,Time window"</formula1>
    </dataValidation>
    <dataValidation type="whole" operator="greaterThanOrEqual" allowBlank="1" showErrorMessage="1" errorTitle="Error on numerical value" error="Value must be greater or equal to 0.0" sqref="P6">
      <formula1>0</formula1>
    </dataValidation>
    <dataValidation type="whole" operator="greaterThanOrEqual" allowBlank="1" showErrorMessage="1" errorTitle="Error on numerical value" error="Value must be greater or equal to 0.0" sqref="Q6">
      <formula1>0</formula1>
    </dataValidation>
    <dataValidation type="whole" operator="greaterThanOrEqual" allowBlank="1" showErrorMessage="1" errorTitle="Error on numerical value" error="Value must be greater or equal to 0.0" sqref="R6">
      <formula1>0</formula1>
    </dataValidation>
    <dataValidation type="list" allowBlank="1" sqref="T6">
      <formula1>"Yes,No"</formula1>
    </dataValidation>
    <dataValidation type="list" allowBlank="1" sqref="G7">
      <formula1>"Classic,Reservation"</formula1>
    </dataValidation>
    <dataValidation type="list" allowBlank="1" sqref="H7">
      <formula1>"Yes,No"</formula1>
    </dataValidation>
    <dataValidation type="date" operator="greaterThanOrEqual" allowBlank="1" showErrorMessage="1" errorTitle="Error on date value" error="Date format is: YYYY-MM-dd HH:mm:ss" sqref="J7">
      <formula1>1</formula1>
    </dataValidation>
    <dataValidation type="list" allowBlank="1" sqref="K7">
      <formula1>"Fix,Time window"</formula1>
    </dataValidation>
    <dataValidation type="whole" operator="greaterThanOrEqual" allowBlank="1" showErrorMessage="1" errorTitle="Error on numerical value" error="Value must be greater or equal to 0.0" sqref="M7">
      <formula1>0</formula1>
    </dataValidation>
    <dataValidation type="date" operator="greaterThanOrEqual" allowBlank="1" showErrorMessage="1" errorTitle="Error on date value" error="Date format is: YYYY-MM-dd HH:mm:ss" sqref="N7">
      <formula1>1</formula1>
    </dataValidation>
    <dataValidation type="list" allowBlank="1" sqref="O7">
      <formula1>"Fix,Time window"</formula1>
    </dataValidation>
    <dataValidation type="whole" operator="greaterThanOrEqual" allowBlank="1" showErrorMessage="1" errorTitle="Error on numerical value" error="Value must be greater or equal to 0.0" sqref="P7">
      <formula1>0</formula1>
    </dataValidation>
    <dataValidation type="whole" operator="greaterThanOrEqual" allowBlank="1" showErrorMessage="1" errorTitle="Error on numerical value" error="Value must be greater or equal to 0.0" sqref="Q7">
      <formula1>0</formula1>
    </dataValidation>
    <dataValidation type="whole" operator="greaterThanOrEqual" allowBlank="1" showErrorMessage="1" errorTitle="Error on numerical value" error="Value must be greater or equal to 0.0" sqref="R7">
      <formula1>0</formula1>
    </dataValidation>
    <dataValidation type="list" allowBlank="1" sqref="T7">
      <formula1>"Yes,No"</formula1>
    </dataValidation>
    <dataValidation type="list" allowBlank="1" sqref="G8">
      <formula1>"Classic,Reservation"</formula1>
    </dataValidation>
    <dataValidation type="list" allowBlank="1" sqref="H8">
      <formula1>"Yes,No"</formula1>
    </dataValidation>
    <dataValidation type="date" operator="greaterThanOrEqual" allowBlank="1" showErrorMessage="1" errorTitle="Error on date value" error="Date format is: YYYY-MM-dd HH:mm:ss" sqref="J8">
      <formula1>1</formula1>
    </dataValidation>
    <dataValidation type="list" allowBlank="1" sqref="K8">
      <formula1>"Fix,Time window"</formula1>
    </dataValidation>
    <dataValidation type="whole" operator="greaterThanOrEqual" allowBlank="1" showErrorMessage="1" errorTitle="Error on numerical value" error="Value must be greater or equal to 0.0" sqref="M8">
      <formula1>0</formula1>
    </dataValidation>
    <dataValidation type="date" operator="greaterThanOrEqual" allowBlank="1" showErrorMessage="1" errorTitle="Error on date value" error="Date format is: YYYY-MM-dd HH:mm:ss" sqref="N8">
      <formula1>1</formula1>
    </dataValidation>
    <dataValidation type="list" allowBlank="1" sqref="O8">
      <formula1>"Fix,Time window"</formula1>
    </dataValidation>
    <dataValidation type="whole" operator="greaterThanOrEqual" allowBlank="1" showErrorMessage="1" errorTitle="Error on numerical value" error="Value must be greater or equal to 0.0" sqref="P8">
      <formula1>0</formula1>
    </dataValidation>
    <dataValidation type="whole" operator="greaterThanOrEqual" allowBlank="1" showErrorMessage="1" errorTitle="Error on numerical value" error="Value must be greater or equal to 0.0" sqref="Q8">
      <formula1>0</formula1>
    </dataValidation>
    <dataValidation type="whole" operator="greaterThanOrEqual" allowBlank="1" showErrorMessage="1" errorTitle="Error on numerical value" error="Value must be greater or equal to 0.0" sqref="R8">
      <formula1>0</formula1>
    </dataValidation>
    <dataValidation type="list" allowBlank="1" sqref="T8">
      <formula1>"Yes,No"</formula1>
    </dataValidation>
    <dataValidation type="list" allowBlank="1" sqref="G9">
      <formula1>"Classic,Reservation"</formula1>
    </dataValidation>
    <dataValidation type="list" allowBlank="1" sqref="H9">
      <formula1>"Yes,No"</formula1>
    </dataValidation>
    <dataValidation type="date" operator="greaterThanOrEqual" allowBlank="1" showErrorMessage="1" errorTitle="Error on date value" error="Date format is: YYYY-MM-dd HH:mm:ss" sqref="J9">
      <formula1>1</formula1>
    </dataValidation>
    <dataValidation type="list" allowBlank="1" sqref="K9">
      <formula1>"Fix,Time window"</formula1>
    </dataValidation>
    <dataValidation type="whole" operator="greaterThanOrEqual" allowBlank="1" showErrorMessage="1" errorTitle="Error on numerical value" error="Value must be greater or equal to 0.0" sqref="M9">
      <formula1>0</formula1>
    </dataValidation>
    <dataValidation type="date" operator="greaterThanOrEqual" allowBlank="1" showErrorMessage="1" errorTitle="Error on date value" error="Date format is: YYYY-MM-dd HH:mm:ss" sqref="N9">
      <formula1>1</formula1>
    </dataValidation>
    <dataValidation type="list" allowBlank="1" sqref="O9">
      <formula1>"Fix,Time window"</formula1>
    </dataValidation>
    <dataValidation type="whole" operator="greaterThanOrEqual" allowBlank="1" showErrorMessage="1" errorTitle="Error on numerical value" error="Value must be greater or equal to 0.0" sqref="P9">
      <formula1>0</formula1>
    </dataValidation>
    <dataValidation type="whole" operator="greaterThanOrEqual" allowBlank="1" showErrorMessage="1" errorTitle="Error on numerical value" error="Value must be greater or equal to 0.0" sqref="Q9">
      <formula1>0</formula1>
    </dataValidation>
    <dataValidation type="whole" operator="greaterThanOrEqual" allowBlank="1" showErrorMessage="1" errorTitle="Error on numerical value" error="Value must be greater or equal to 0.0" sqref="R9">
      <formula1>0</formula1>
    </dataValidation>
    <dataValidation type="list" allowBlank="1" sqref="T9">
      <formula1>"Yes,No"</formula1>
    </dataValidation>
    <dataValidation type="list" allowBlank="1" sqref="G10">
      <formula1>"Classic,Reservation"</formula1>
    </dataValidation>
    <dataValidation type="list" allowBlank="1" sqref="H10">
      <formula1>"Yes,No"</formula1>
    </dataValidation>
    <dataValidation type="date" operator="greaterThanOrEqual" allowBlank="1" showErrorMessage="1" errorTitle="Error on date value" error="Date format is: YYYY-MM-dd HH:mm:ss" sqref="J10">
      <formula1>1</formula1>
    </dataValidation>
    <dataValidation type="list" allowBlank="1" sqref="K10">
      <formula1>"Fix,Time window"</formula1>
    </dataValidation>
    <dataValidation type="whole" operator="greaterThanOrEqual" allowBlank="1" showErrorMessage="1" errorTitle="Error on numerical value" error="Value must be greater or equal to 0.0" sqref="M10">
      <formula1>0</formula1>
    </dataValidation>
    <dataValidation type="date" operator="greaterThanOrEqual" allowBlank="1" showErrorMessage="1" errorTitle="Error on date value" error="Date format is: YYYY-MM-dd HH:mm:ss" sqref="N10">
      <formula1>1</formula1>
    </dataValidation>
    <dataValidation type="list" allowBlank="1" sqref="O10">
      <formula1>"Fix,Time window"</formula1>
    </dataValidation>
    <dataValidation type="whole" operator="greaterThanOrEqual" allowBlank="1" showErrorMessage="1" errorTitle="Error on numerical value" error="Value must be greater or equal to 0.0" sqref="P10">
      <formula1>0</formula1>
    </dataValidation>
    <dataValidation type="whole" operator="greaterThanOrEqual" allowBlank="1" showErrorMessage="1" errorTitle="Error on numerical value" error="Value must be greater or equal to 0.0" sqref="Q10">
      <formula1>0</formula1>
    </dataValidation>
    <dataValidation type="whole" operator="greaterThanOrEqual" allowBlank="1" showErrorMessage="1" errorTitle="Error on numerical value" error="Value must be greater or equal to 0.0" sqref="R10">
      <formula1>0</formula1>
    </dataValidation>
    <dataValidation type="list" allowBlank="1" sqref="T10">
      <formula1>"Yes,No"</formula1>
    </dataValidation>
    <dataValidation type="list" allowBlank="1" sqref="G11">
      <formula1>"Classic,Reservation"</formula1>
    </dataValidation>
    <dataValidation type="list" allowBlank="1" sqref="H11">
      <formula1>"Yes,No"</formula1>
    </dataValidation>
    <dataValidation type="date" operator="greaterThanOrEqual" allowBlank="1" showErrorMessage="1" errorTitle="Error on date value" error="Date format is: YYYY-MM-dd HH:mm:ss" sqref="J11">
      <formula1>1</formula1>
    </dataValidation>
    <dataValidation type="list" allowBlank="1" sqref="K11">
      <formula1>"Fix,Time window"</formula1>
    </dataValidation>
    <dataValidation type="whole" operator="greaterThanOrEqual" allowBlank="1" showErrorMessage="1" errorTitle="Error on numerical value" error="Value must be greater or equal to 0.0" sqref="M11">
      <formula1>0</formula1>
    </dataValidation>
    <dataValidation type="date" operator="greaterThanOrEqual" allowBlank="1" showErrorMessage="1" errorTitle="Error on date value" error="Date format is: YYYY-MM-dd HH:mm:ss" sqref="N11">
      <formula1>1</formula1>
    </dataValidation>
    <dataValidation type="list" allowBlank="1" sqref="O11">
      <formula1>"Fix,Time window"</formula1>
    </dataValidation>
    <dataValidation type="whole" operator="greaterThanOrEqual" allowBlank="1" showErrorMessage="1" errorTitle="Error on numerical value" error="Value must be greater or equal to 0.0" sqref="P11">
      <formula1>0</formula1>
    </dataValidation>
    <dataValidation type="whole" operator="greaterThanOrEqual" allowBlank="1" showErrorMessage="1" errorTitle="Error on numerical value" error="Value must be greater or equal to 0.0" sqref="Q11">
      <formula1>0</formula1>
    </dataValidation>
    <dataValidation type="whole" operator="greaterThanOrEqual" allowBlank="1" showErrorMessage="1" errorTitle="Error on numerical value" error="Value must be greater or equal to 0.0" sqref="R11">
      <formula1>0</formula1>
    </dataValidation>
    <dataValidation type="list" allowBlank="1" sqref="T11">
      <formula1>"Yes,No"</formula1>
    </dataValidation>
    <dataValidation type="list" allowBlank="1" sqref="G12">
      <formula1>"Classic,Reservation"</formula1>
    </dataValidation>
    <dataValidation type="list" allowBlank="1" sqref="H12">
      <formula1>"Yes,No"</formula1>
    </dataValidation>
    <dataValidation type="date" operator="greaterThanOrEqual" allowBlank="1" showErrorMessage="1" errorTitle="Error on date value" error="Date format is: YYYY-MM-dd HH:mm:ss" sqref="J12">
      <formula1>1</formula1>
    </dataValidation>
    <dataValidation type="list" allowBlank="1" sqref="K12">
      <formula1>"Fix,Time window"</formula1>
    </dataValidation>
    <dataValidation type="whole" operator="greaterThanOrEqual" allowBlank="1" showErrorMessage="1" errorTitle="Error on numerical value" error="Value must be greater or equal to 0.0" sqref="M12">
      <formula1>0</formula1>
    </dataValidation>
    <dataValidation type="date" operator="greaterThanOrEqual" allowBlank="1" showErrorMessage="1" errorTitle="Error on date value" error="Date format is: YYYY-MM-dd HH:mm:ss" sqref="N12">
      <formula1>1</formula1>
    </dataValidation>
    <dataValidation type="list" allowBlank="1" sqref="O12">
      <formula1>"Fix,Time window"</formula1>
    </dataValidation>
    <dataValidation type="whole" operator="greaterThanOrEqual" allowBlank="1" showErrorMessage="1" errorTitle="Error on numerical value" error="Value must be greater or equal to 0.0" sqref="P12">
      <formula1>0</formula1>
    </dataValidation>
    <dataValidation type="whole" operator="greaterThanOrEqual" allowBlank="1" showErrorMessage="1" errorTitle="Error on numerical value" error="Value must be greater or equal to 0.0" sqref="Q12">
      <formula1>0</formula1>
    </dataValidation>
    <dataValidation type="whole" operator="greaterThanOrEqual" allowBlank="1" showErrorMessage="1" errorTitle="Error on numerical value" error="Value must be greater or equal to 0.0" sqref="R12">
      <formula1>0</formula1>
    </dataValidation>
    <dataValidation type="list" allowBlank="1" sqref="T12">
      <formula1>"Yes,No"</formula1>
    </dataValidation>
    <dataValidation type="list" allowBlank="1" sqref="G13">
      <formula1>"Classic,Reservation"</formula1>
    </dataValidation>
    <dataValidation type="list" allowBlank="1" sqref="H13">
      <formula1>"Yes,No"</formula1>
    </dataValidation>
    <dataValidation type="date" operator="greaterThanOrEqual" allowBlank="1" showErrorMessage="1" errorTitle="Error on date value" error="Date format is: YYYY-MM-dd HH:mm:ss" sqref="J13">
      <formula1>1</formula1>
    </dataValidation>
    <dataValidation type="list" allowBlank="1" sqref="K13">
      <formula1>"Fix,Time window"</formula1>
    </dataValidation>
    <dataValidation type="whole" operator="greaterThanOrEqual" allowBlank="1" showErrorMessage="1" errorTitle="Error on numerical value" error="Value must be greater or equal to 0.0" sqref="M13">
      <formula1>0</formula1>
    </dataValidation>
    <dataValidation type="date" operator="greaterThanOrEqual" allowBlank="1" showErrorMessage="1" errorTitle="Error on date value" error="Date format is: YYYY-MM-dd HH:mm:ss" sqref="N13">
      <formula1>1</formula1>
    </dataValidation>
    <dataValidation type="list" allowBlank="1" sqref="O13">
      <formula1>"Fix,Time window"</formula1>
    </dataValidation>
    <dataValidation type="whole" operator="greaterThanOrEqual" allowBlank="1" showErrorMessage="1" errorTitle="Error on numerical value" error="Value must be greater or equal to 0.0" sqref="P13">
      <formula1>0</formula1>
    </dataValidation>
    <dataValidation type="whole" operator="greaterThanOrEqual" allowBlank="1" showErrorMessage="1" errorTitle="Error on numerical value" error="Value must be greater or equal to 0.0" sqref="Q13">
      <formula1>0</formula1>
    </dataValidation>
    <dataValidation type="whole" operator="greaterThanOrEqual" allowBlank="1" showErrorMessage="1" errorTitle="Error on numerical value" error="Value must be greater or equal to 0.0" sqref="R13">
      <formula1>0</formula1>
    </dataValidation>
    <dataValidation type="list" allowBlank="1" sqref="T13">
      <formula1>"Yes,No"</formula1>
    </dataValidation>
    <dataValidation type="list" allowBlank="1" sqref="G14">
      <formula1>"Classic,Reservation"</formula1>
    </dataValidation>
    <dataValidation type="list" allowBlank="1" sqref="H14">
      <formula1>"Yes,No"</formula1>
    </dataValidation>
    <dataValidation type="date" operator="greaterThanOrEqual" allowBlank="1" showErrorMessage="1" errorTitle="Error on date value" error="Date format is: YYYY-MM-dd HH:mm:ss" sqref="J14">
      <formula1>1</formula1>
    </dataValidation>
    <dataValidation type="list" allowBlank="1" sqref="K14">
      <formula1>"Fix,Time window"</formula1>
    </dataValidation>
    <dataValidation type="whole" operator="greaterThanOrEqual" allowBlank="1" showErrorMessage="1" errorTitle="Error on numerical value" error="Value must be greater or equal to 0.0" sqref="M14">
      <formula1>0</formula1>
    </dataValidation>
    <dataValidation type="date" operator="greaterThanOrEqual" allowBlank="1" showErrorMessage="1" errorTitle="Error on date value" error="Date format is: YYYY-MM-dd HH:mm:ss" sqref="N14">
      <formula1>1</formula1>
    </dataValidation>
    <dataValidation type="list" allowBlank="1" sqref="O14">
      <formula1>"Fix,Time window"</formula1>
    </dataValidation>
    <dataValidation type="whole" operator="greaterThanOrEqual" allowBlank="1" showErrorMessage="1" errorTitle="Error on numerical value" error="Value must be greater or equal to 0.0" sqref="P14">
      <formula1>0</formula1>
    </dataValidation>
    <dataValidation type="whole" operator="greaterThanOrEqual" allowBlank="1" showErrorMessage="1" errorTitle="Error on numerical value" error="Value must be greater or equal to 0.0" sqref="Q14">
      <formula1>0</formula1>
    </dataValidation>
    <dataValidation type="whole" operator="greaterThanOrEqual" allowBlank="1" showErrorMessage="1" errorTitle="Error on numerical value" error="Value must be greater or equal to 0.0" sqref="R14">
      <formula1>0</formula1>
    </dataValidation>
    <dataValidation type="list" allowBlank="1" sqref="T14">
      <formula1>"Yes,No"</formula1>
    </dataValidation>
    <dataValidation type="list" allowBlank="1" sqref="G15">
      <formula1>"Classic,Reservation"</formula1>
    </dataValidation>
    <dataValidation type="list" allowBlank="1" sqref="H15">
      <formula1>"Yes,No"</formula1>
    </dataValidation>
    <dataValidation type="date" operator="greaterThanOrEqual" allowBlank="1" showErrorMessage="1" errorTitle="Error on date value" error="Date format is: YYYY-MM-dd HH:mm:ss" sqref="J15">
      <formula1>1</formula1>
    </dataValidation>
    <dataValidation type="list" allowBlank="1" sqref="K15">
      <formula1>"Fix,Time window"</formula1>
    </dataValidation>
    <dataValidation type="whole" operator="greaterThanOrEqual" allowBlank="1" showErrorMessage="1" errorTitle="Error on numerical value" error="Value must be greater or equal to 0.0" sqref="M15">
      <formula1>0</formula1>
    </dataValidation>
    <dataValidation type="date" operator="greaterThanOrEqual" allowBlank="1" showErrorMessage="1" errorTitle="Error on date value" error="Date format is: YYYY-MM-dd HH:mm:ss" sqref="N15">
      <formula1>1</formula1>
    </dataValidation>
    <dataValidation type="list" allowBlank="1" sqref="O15">
      <formula1>"Fix,Time window"</formula1>
    </dataValidation>
    <dataValidation type="whole" operator="greaterThanOrEqual" allowBlank="1" showErrorMessage="1" errorTitle="Error on numerical value" error="Value must be greater or equal to 0.0" sqref="P15">
      <formula1>0</formula1>
    </dataValidation>
    <dataValidation type="whole" operator="greaterThanOrEqual" allowBlank="1" showErrorMessage="1" errorTitle="Error on numerical value" error="Value must be greater or equal to 0.0" sqref="Q15">
      <formula1>0</formula1>
    </dataValidation>
    <dataValidation type="whole" operator="greaterThanOrEqual" allowBlank="1" showErrorMessage="1" errorTitle="Error on numerical value" error="Value must be greater or equal to 0.0" sqref="R15">
      <formula1>0</formula1>
    </dataValidation>
    <dataValidation type="list" allowBlank="1" sqref="T15">
      <formula1>"Yes,No"</formula1>
    </dataValidation>
    <dataValidation type="list" allowBlank="1" sqref="G16">
      <formula1>"Classic,Reservation"</formula1>
    </dataValidation>
    <dataValidation type="list" allowBlank="1" sqref="H16">
      <formula1>"Yes,No"</formula1>
    </dataValidation>
    <dataValidation type="date" operator="greaterThanOrEqual" allowBlank="1" showErrorMessage="1" errorTitle="Error on date value" error="Date format is: YYYY-MM-dd HH:mm:ss" sqref="J16">
      <formula1>1</formula1>
    </dataValidation>
    <dataValidation type="list" allowBlank="1" sqref="K16">
      <formula1>"Fix,Time window"</formula1>
    </dataValidation>
    <dataValidation type="whole" operator="greaterThanOrEqual" allowBlank="1" showErrorMessage="1" errorTitle="Error on numerical value" error="Value must be greater or equal to 0.0" sqref="M16">
      <formula1>0</formula1>
    </dataValidation>
    <dataValidation type="date" operator="greaterThanOrEqual" allowBlank="1" showErrorMessage="1" errorTitle="Error on date value" error="Date format is: YYYY-MM-dd HH:mm:ss" sqref="N16">
      <formula1>1</formula1>
    </dataValidation>
    <dataValidation type="list" allowBlank="1" sqref="O16">
      <formula1>"Fix,Time window"</formula1>
    </dataValidation>
    <dataValidation type="whole" operator="greaterThanOrEqual" allowBlank="1" showErrorMessage="1" errorTitle="Error on numerical value" error="Value must be greater or equal to 0.0" sqref="P16">
      <formula1>0</formula1>
    </dataValidation>
    <dataValidation type="whole" operator="greaterThanOrEqual" allowBlank="1" showErrorMessage="1" errorTitle="Error on numerical value" error="Value must be greater or equal to 0.0" sqref="Q16">
      <formula1>0</formula1>
    </dataValidation>
    <dataValidation type="whole" operator="greaterThanOrEqual" allowBlank="1" showErrorMessage="1" errorTitle="Error on numerical value" error="Value must be greater or equal to 0.0" sqref="R16">
      <formula1>0</formula1>
    </dataValidation>
    <dataValidation type="list" allowBlank="1" sqref="T16">
      <formula1>"Yes,No"</formula1>
    </dataValidation>
    <dataValidation type="list" allowBlank="1" sqref="G17">
      <formula1>"Classic,Reservation"</formula1>
    </dataValidation>
    <dataValidation type="list" allowBlank="1" sqref="H17">
      <formula1>"Yes,No"</formula1>
    </dataValidation>
    <dataValidation type="date" operator="greaterThanOrEqual" allowBlank="1" showErrorMessage="1" errorTitle="Error on date value" error="Date format is: YYYY-MM-dd HH:mm:ss" sqref="J17">
      <formula1>1</formula1>
    </dataValidation>
    <dataValidation type="list" allowBlank="1" sqref="K17">
      <formula1>"Fix,Time window"</formula1>
    </dataValidation>
    <dataValidation type="whole" operator="greaterThanOrEqual" allowBlank="1" showErrorMessage="1" errorTitle="Error on numerical value" error="Value must be greater or equal to 0.0" sqref="M17">
      <formula1>0</formula1>
    </dataValidation>
    <dataValidation type="date" operator="greaterThanOrEqual" allowBlank="1" showErrorMessage="1" errorTitle="Error on date value" error="Date format is: YYYY-MM-dd HH:mm:ss" sqref="N17">
      <formula1>1</formula1>
    </dataValidation>
    <dataValidation type="list" allowBlank="1" sqref="O17">
      <formula1>"Fix,Time window"</formula1>
    </dataValidation>
    <dataValidation type="whole" operator="greaterThanOrEqual" allowBlank="1" showErrorMessage="1" errorTitle="Error on numerical value" error="Value must be greater or equal to 0.0" sqref="P17">
      <formula1>0</formula1>
    </dataValidation>
    <dataValidation type="whole" operator="greaterThanOrEqual" allowBlank="1" showErrorMessage="1" errorTitle="Error on numerical value" error="Value must be greater or equal to 0.0" sqref="Q17">
      <formula1>0</formula1>
    </dataValidation>
    <dataValidation type="whole" operator="greaterThanOrEqual" allowBlank="1" showErrorMessage="1" errorTitle="Error on numerical value" error="Value must be greater or equal to 0.0" sqref="R17">
      <formula1>0</formula1>
    </dataValidation>
    <dataValidation type="list" allowBlank="1" sqref="T17">
      <formula1>"Yes,No"</formula1>
    </dataValidation>
    <dataValidation type="list" allowBlank="1" sqref="G18">
      <formula1>"Classic,Reservation"</formula1>
    </dataValidation>
    <dataValidation type="list" allowBlank="1" sqref="H18">
      <formula1>"Yes,No"</formula1>
    </dataValidation>
    <dataValidation type="date" operator="greaterThanOrEqual" allowBlank="1" showErrorMessage="1" errorTitle="Error on date value" error="Date format is: YYYY-MM-dd HH:mm:ss" sqref="J18">
      <formula1>1</formula1>
    </dataValidation>
    <dataValidation type="list" allowBlank="1" sqref="K18">
      <formula1>"Fix,Time window"</formula1>
    </dataValidation>
    <dataValidation type="whole" operator="greaterThanOrEqual" allowBlank="1" showErrorMessage="1" errorTitle="Error on numerical value" error="Value must be greater or equal to 0.0" sqref="M18">
      <formula1>0</formula1>
    </dataValidation>
    <dataValidation type="date" operator="greaterThanOrEqual" allowBlank="1" showErrorMessage="1" errorTitle="Error on date value" error="Date format is: YYYY-MM-dd HH:mm:ss" sqref="N18">
      <formula1>1</formula1>
    </dataValidation>
    <dataValidation type="list" allowBlank="1" sqref="O18">
      <formula1>"Fix,Time window"</formula1>
    </dataValidation>
    <dataValidation type="whole" operator="greaterThanOrEqual" allowBlank="1" showErrorMessage="1" errorTitle="Error on numerical value" error="Value must be greater or equal to 0.0" sqref="P18">
      <formula1>0</formula1>
    </dataValidation>
    <dataValidation type="whole" operator="greaterThanOrEqual" allowBlank="1" showErrorMessage="1" errorTitle="Error on numerical value" error="Value must be greater or equal to 0.0" sqref="Q18">
      <formula1>0</formula1>
    </dataValidation>
    <dataValidation type="whole" operator="greaterThanOrEqual" allowBlank="1" showErrorMessage="1" errorTitle="Error on numerical value" error="Value must be greater or equal to 0.0" sqref="R18">
      <formula1>0</formula1>
    </dataValidation>
    <dataValidation type="list" allowBlank="1" sqref="T18">
      <formula1>"Yes,No"</formula1>
    </dataValidation>
    <dataValidation type="list" allowBlank="1" sqref="G19">
      <formula1>"Classic,Reservation"</formula1>
    </dataValidation>
    <dataValidation type="list" allowBlank="1" sqref="H19">
      <formula1>"Yes,No"</formula1>
    </dataValidation>
    <dataValidation type="date" operator="greaterThanOrEqual" allowBlank="1" showErrorMessage="1" errorTitle="Error on date value" error="Date format is: YYYY-MM-dd HH:mm:ss" sqref="J19">
      <formula1>1</formula1>
    </dataValidation>
    <dataValidation type="list" allowBlank="1" sqref="K19">
      <formula1>"Fix,Time window"</formula1>
    </dataValidation>
    <dataValidation type="whole" operator="greaterThanOrEqual" allowBlank="1" showErrorMessage="1" errorTitle="Error on numerical value" error="Value must be greater or equal to 0.0" sqref="M19">
      <formula1>0</formula1>
    </dataValidation>
    <dataValidation type="date" operator="greaterThanOrEqual" allowBlank="1" showErrorMessage="1" errorTitle="Error on date value" error="Date format is: YYYY-MM-dd HH:mm:ss" sqref="N19">
      <formula1>1</formula1>
    </dataValidation>
    <dataValidation type="list" allowBlank="1" sqref="O19">
      <formula1>"Fix,Time window"</formula1>
    </dataValidation>
    <dataValidation type="whole" operator="greaterThanOrEqual" allowBlank="1" showErrorMessage="1" errorTitle="Error on numerical value" error="Value must be greater or equal to 0.0" sqref="P19">
      <formula1>0</formula1>
    </dataValidation>
    <dataValidation type="whole" operator="greaterThanOrEqual" allowBlank="1" showErrorMessage="1" errorTitle="Error on numerical value" error="Value must be greater or equal to 0.0" sqref="Q19">
      <formula1>0</formula1>
    </dataValidation>
    <dataValidation type="whole" operator="greaterThanOrEqual" allowBlank="1" showErrorMessage="1" errorTitle="Error on numerical value" error="Value must be greater or equal to 0.0" sqref="R19">
      <formula1>0</formula1>
    </dataValidation>
    <dataValidation type="list" allowBlank="1" sqref="T19">
      <formula1>"Yes,No"</formula1>
    </dataValidation>
    <dataValidation type="list" allowBlank="1" sqref="G20">
      <formula1>"Classic,Reservation"</formula1>
    </dataValidation>
    <dataValidation type="list" allowBlank="1" sqref="H20">
      <formula1>"Yes,No"</formula1>
    </dataValidation>
    <dataValidation type="date" operator="greaterThanOrEqual" allowBlank="1" showErrorMessage="1" errorTitle="Error on date value" error="Date format is: YYYY-MM-dd HH:mm:ss" sqref="J20">
      <formula1>1</formula1>
    </dataValidation>
    <dataValidation type="list" allowBlank="1" sqref="K20">
      <formula1>"Fix,Time window"</formula1>
    </dataValidation>
    <dataValidation type="whole" operator="greaterThanOrEqual" allowBlank="1" showErrorMessage="1" errorTitle="Error on numerical value" error="Value must be greater or equal to 0.0" sqref="M20">
      <formula1>0</formula1>
    </dataValidation>
    <dataValidation type="date" operator="greaterThanOrEqual" allowBlank="1" showErrorMessage="1" errorTitle="Error on date value" error="Date format is: YYYY-MM-dd HH:mm:ss" sqref="N20">
      <formula1>1</formula1>
    </dataValidation>
    <dataValidation type="list" allowBlank="1" sqref="O20">
      <formula1>"Fix,Time window"</formula1>
    </dataValidation>
    <dataValidation type="whole" operator="greaterThanOrEqual" allowBlank="1" showErrorMessage="1" errorTitle="Error on numerical value" error="Value must be greater or equal to 0.0" sqref="P20">
      <formula1>0</formula1>
    </dataValidation>
    <dataValidation type="whole" operator="greaterThanOrEqual" allowBlank="1" showErrorMessage="1" errorTitle="Error on numerical value" error="Value must be greater or equal to 0.0" sqref="Q20">
      <formula1>0</formula1>
    </dataValidation>
    <dataValidation type="whole" operator="greaterThanOrEqual" allowBlank="1" showErrorMessage="1" errorTitle="Error on numerical value" error="Value must be greater or equal to 0.0" sqref="R20">
      <formula1>0</formula1>
    </dataValidation>
    <dataValidation type="list" allowBlank="1" sqref="T20">
      <formula1>"Yes,No"</formula1>
    </dataValidation>
    <dataValidation type="list" allowBlank="1" sqref="G21">
      <formula1>"Classic,Reservation"</formula1>
    </dataValidation>
    <dataValidation type="list" allowBlank="1" sqref="H21">
      <formula1>"Yes,No"</formula1>
    </dataValidation>
    <dataValidation type="date" operator="greaterThanOrEqual" allowBlank="1" showErrorMessage="1" errorTitle="Error on date value" error="Date format is: YYYY-MM-dd HH:mm:ss" sqref="J21">
      <formula1>1</formula1>
    </dataValidation>
    <dataValidation type="list" allowBlank="1" sqref="K21">
      <formula1>"Fix,Time window"</formula1>
    </dataValidation>
    <dataValidation type="whole" operator="greaterThanOrEqual" allowBlank="1" showErrorMessage="1" errorTitle="Error on numerical value" error="Value must be greater or equal to 0.0" sqref="M21">
      <formula1>0</formula1>
    </dataValidation>
    <dataValidation type="date" operator="greaterThanOrEqual" allowBlank="1" showErrorMessage="1" errorTitle="Error on date value" error="Date format is: YYYY-MM-dd HH:mm:ss" sqref="N21">
      <formula1>1</formula1>
    </dataValidation>
    <dataValidation type="list" allowBlank="1" sqref="O21">
      <formula1>"Fix,Time window"</formula1>
    </dataValidation>
    <dataValidation type="whole" operator="greaterThanOrEqual" allowBlank="1" showErrorMessage="1" errorTitle="Error on numerical value" error="Value must be greater or equal to 0.0" sqref="P21">
      <formula1>0</formula1>
    </dataValidation>
    <dataValidation type="whole" operator="greaterThanOrEqual" allowBlank="1" showErrorMessage="1" errorTitle="Error on numerical value" error="Value must be greater or equal to 0.0" sqref="Q21">
      <formula1>0</formula1>
    </dataValidation>
    <dataValidation type="whole" operator="greaterThanOrEqual" allowBlank="1" showErrorMessage="1" errorTitle="Error on numerical value" error="Value must be greater or equal to 0.0" sqref="R21">
      <formula1>0</formula1>
    </dataValidation>
    <dataValidation type="list" allowBlank="1" sqref="T21">
      <formula1>"Yes,No"</formula1>
    </dataValidation>
    <dataValidation type="list" allowBlank="1" sqref="G22">
      <formula1>"Classic,Reservation"</formula1>
    </dataValidation>
    <dataValidation type="list" allowBlank="1" sqref="H22">
      <formula1>"Yes,No"</formula1>
    </dataValidation>
    <dataValidation type="date" operator="greaterThanOrEqual" allowBlank="1" showErrorMessage="1" errorTitle="Error on date value" error="Date format is: YYYY-MM-dd HH:mm:ss" sqref="J22">
      <formula1>1</formula1>
    </dataValidation>
    <dataValidation type="list" allowBlank="1" sqref="K22">
      <formula1>"Fix,Time window"</formula1>
    </dataValidation>
    <dataValidation type="whole" operator="greaterThanOrEqual" allowBlank="1" showErrorMessage="1" errorTitle="Error on numerical value" error="Value must be greater or equal to 0.0" sqref="M22">
      <formula1>0</formula1>
    </dataValidation>
    <dataValidation type="date" operator="greaterThanOrEqual" allowBlank="1" showErrorMessage="1" errorTitle="Error on date value" error="Date format is: YYYY-MM-dd HH:mm:ss" sqref="N22">
      <formula1>1</formula1>
    </dataValidation>
    <dataValidation type="list" allowBlank="1" sqref="O22">
      <formula1>"Fix,Time window"</formula1>
    </dataValidation>
    <dataValidation type="whole" operator="greaterThanOrEqual" allowBlank="1" showErrorMessage="1" errorTitle="Error on numerical value" error="Value must be greater or equal to 0.0" sqref="P22">
      <formula1>0</formula1>
    </dataValidation>
    <dataValidation type="whole" operator="greaterThanOrEqual" allowBlank="1" showErrorMessage="1" errorTitle="Error on numerical value" error="Value must be greater or equal to 0.0" sqref="Q22">
      <formula1>0</formula1>
    </dataValidation>
    <dataValidation type="whole" operator="greaterThanOrEqual" allowBlank="1" showErrorMessage="1" errorTitle="Error on numerical value" error="Value must be greater or equal to 0.0" sqref="R22">
      <formula1>0</formula1>
    </dataValidation>
    <dataValidation type="list" allowBlank="1" sqref="T22">
      <formula1>"Yes,No"</formula1>
    </dataValidation>
    <dataValidation type="list" allowBlank="1" sqref="G23">
      <formula1>"Classic,Reservation"</formula1>
    </dataValidation>
    <dataValidation type="list" allowBlank="1" sqref="H23">
      <formula1>"Yes,No"</formula1>
    </dataValidation>
    <dataValidation type="date" operator="greaterThanOrEqual" allowBlank="1" showErrorMessage="1" errorTitle="Error on date value" error="Date format is: YYYY-MM-dd HH:mm:ss" sqref="J23">
      <formula1>1</formula1>
    </dataValidation>
    <dataValidation type="list" allowBlank="1" sqref="K23">
      <formula1>"Fix,Time window"</formula1>
    </dataValidation>
    <dataValidation type="whole" operator="greaterThanOrEqual" allowBlank="1" showErrorMessage="1" errorTitle="Error on numerical value" error="Value must be greater or equal to 0.0" sqref="M23">
      <formula1>0</formula1>
    </dataValidation>
    <dataValidation type="date" operator="greaterThanOrEqual" allowBlank="1" showErrorMessage="1" errorTitle="Error on date value" error="Date format is: YYYY-MM-dd HH:mm:ss" sqref="N23">
      <formula1>1</formula1>
    </dataValidation>
    <dataValidation type="list" allowBlank="1" sqref="O23">
      <formula1>"Fix,Time window"</formula1>
    </dataValidation>
    <dataValidation type="whole" operator="greaterThanOrEqual" allowBlank="1" showErrorMessage="1" errorTitle="Error on numerical value" error="Value must be greater or equal to 0.0" sqref="P23">
      <formula1>0</formula1>
    </dataValidation>
    <dataValidation type="whole" operator="greaterThanOrEqual" allowBlank="1" showErrorMessage="1" errorTitle="Error on numerical value" error="Value must be greater or equal to 0.0" sqref="Q23">
      <formula1>0</formula1>
    </dataValidation>
    <dataValidation type="whole" operator="greaterThanOrEqual" allowBlank="1" showErrorMessage="1" errorTitle="Error on numerical value" error="Value must be greater or equal to 0.0" sqref="R23">
      <formula1>0</formula1>
    </dataValidation>
    <dataValidation type="list" allowBlank="1" sqref="T23">
      <formula1>"Yes,No"</formula1>
    </dataValidation>
    <dataValidation type="list" allowBlank="1" sqref="G24">
      <formula1>"Classic,Reservation"</formula1>
    </dataValidation>
    <dataValidation type="list" allowBlank="1" sqref="H24">
      <formula1>"Yes,No"</formula1>
    </dataValidation>
    <dataValidation type="date" operator="greaterThanOrEqual" allowBlank="1" showErrorMessage="1" errorTitle="Error on date value" error="Date format is: YYYY-MM-dd HH:mm:ss" sqref="J24">
      <formula1>1</formula1>
    </dataValidation>
    <dataValidation type="list" allowBlank="1" sqref="K24">
      <formula1>"Fix,Time window"</formula1>
    </dataValidation>
    <dataValidation type="whole" operator="greaterThanOrEqual" allowBlank="1" showErrorMessage="1" errorTitle="Error on numerical value" error="Value must be greater or equal to 0.0" sqref="M24">
      <formula1>0</formula1>
    </dataValidation>
    <dataValidation type="date" operator="greaterThanOrEqual" allowBlank="1" showErrorMessage="1" errorTitle="Error on date value" error="Date format is: YYYY-MM-dd HH:mm:ss" sqref="N24">
      <formula1>1</formula1>
    </dataValidation>
    <dataValidation type="list" allowBlank="1" sqref="O24">
      <formula1>"Fix,Time window"</formula1>
    </dataValidation>
    <dataValidation type="whole" operator="greaterThanOrEqual" allowBlank="1" showErrorMessage="1" errorTitle="Error on numerical value" error="Value must be greater or equal to 0.0" sqref="P24">
      <formula1>0</formula1>
    </dataValidation>
    <dataValidation type="whole" operator="greaterThanOrEqual" allowBlank="1" showErrorMessage="1" errorTitle="Error on numerical value" error="Value must be greater or equal to 0.0" sqref="Q24">
      <formula1>0</formula1>
    </dataValidation>
    <dataValidation type="whole" operator="greaterThanOrEqual" allowBlank="1" showErrorMessage="1" errorTitle="Error on numerical value" error="Value must be greater or equal to 0.0" sqref="R24">
      <formula1>0</formula1>
    </dataValidation>
    <dataValidation type="list" allowBlank="1" sqref="T24">
      <formula1>"Yes,No"</formula1>
    </dataValidation>
    <dataValidation type="list" allowBlank="1" sqref="G25">
      <formula1>"Classic,Reservation"</formula1>
    </dataValidation>
    <dataValidation type="list" allowBlank="1" sqref="H25">
      <formula1>"Yes,No"</formula1>
    </dataValidation>
    <dataValidation type="date" operator="greaterThanOrEqual" allowBlank="1" showErrorMessage="1" errorTitle="Error on date value" error="Date format is: YYYY-MM-dd HH:mm:ss" sqref="J25">
      <formula1>1</formula1>
    </dataValidation>
    <dataValidation type="list" allowBlank="1" sqref="K25">
      <formula1>"Fix,Time window"</formula1>
    </dataValidation>
    <dataValidation type="whole" operator="greaterThanOrEqual" allowBlank="1" showErrorMessage="1" errorTitle="Error on numerical value" error="Value must be greater or equal to 0.0" sqref="M25">
      <formula1>0</formula1>
    </dataValidation>
    <dataValidation type="date" operator="greaterThanOrEqual" allowBlank="1" showErrorMessage="1" errorTitle="Error on date value" error="Date format is: YYYY-MM-dd HH:mm:ss" sqref="N25">
      <formula1>1</formula1>
    </dataValidation>
    <dataValidation type="list" allowBlank="1" sqref="O25">
      <formula1>"Fix,Time window"</formula1>
    </dataValidation>
    <dataValidation type="whole" operator="greaterThanOrEqual" allowBlank="1" showErrorMessage="1" errorTitle="Error on numerical value" error="Value must be greater or equal to 0.0" sqref="P25">
      <formula1>0</formula1>
    </dataValidation>
    <dataValidation type="whole" operator="greaterThanOrEqual" allowBlank="1" showErrorMessage="1" errorTitle="Error on numerical value" error="Value must be greater or equal to 0.0" sqref="Q25">
      <formula1>0</formula1>
    </dataValidation>
    <dataValidation type="whole" operator="greaterThanOrEqual" allowBlank="1" showErrorMessage="1" errorTitle="Error on numerical value" error="Value must be greater or equal to 0.0" sqref="R25">
      <formula1>0</formula1>
    </dataValidation>
    <dataValidation type="list" allowBlank="1" sqref="T25">
      <formula1>"Yes,No"</formula1>
    </dataValidation>
    <dataValidation type="list" allowBlank="1" sqref="G26">
      <formula1>"Classic,Reservation"</formula1>
    </dataValidation>
    <dataValidation type="list" allowBlank="1" sqref="H26">
      <formula1>"Yes,No"</formula1>
    </dataValidation>
    <dataValidation type="date" operator="greaterThanOrEqual" allowBlank="1" showErrorMessage="1" errorTitle="Error on date value" error="Date format is: YYYY-MM-dd HH:mm:ss" sqref="J26">
      <formula1>1</formula1>
    </dataValidation>
    <dataValidation type="list" allowBlank="1" sqref="K26">
      <formula1>"Fix,Time window"</formula1>
    </dataValidation>
    <dataValidation type="whole" operator="greaterThanOrEqual" allowBlank="1" showErrorMessage="1" errorTitle="Error on numerical value" error="Value must be greater or equal to 0.0" sqref="M26">
      <formula1>0</formula1>
    </dataValidation>
    <dataValidation type="date" operator="greaterThanOrEqual" allowBlank="1" showErrorMessage="1" errorTitle="Error on date value" error="Date format is: YYYY-MM-dd HH:mm:ss" sqref="N26">
      <formula1>1</formula1>
    </dataValidation>
    <dataValidation type="list" allowBlank="1" sqref="O26">
      <formula1>"Fix,Time window"</formula1>
    </dataValidation>
    <dataValidation type="whole" operator="greaterThanOrEqual" allowBlank="1" showErrorMessage="1" errorTitle="Error on numerical value" error="Value must be greater or equal to 0.0" sqref="P26">
      <formula1>0</formula1>
    </dataValidation>
    <dataValidation type="whole" operator="greaterThanOrEqual" allowBlank="1" showErrorMessage="1" errorTitle="Error on numerical value" error="Value must be greater or equal to 0.0" sqref="Q26">
      <formula1>0</formula1>
    </dataValidation>
    <dataValidation type="whole" operator="greaterThanOrEqual" allowBlank="1" showErrorMessage="1" errorTitle="Error on numerical value" error="Value must be greater or equal to 0.0" sqref="R26">
      <formula1>0</formula1>
    </dataValidation>
    <dataValidation type="list" allowBlank="1" sqref="T26">
      <formula1>"Yes,No"</formula1>
    </dataValidation>
    <dataValidation type="list" allowBlank="1" sqref="G27">
      <formula1>"Classic,Reservation"</formula1>
    </dataValidation>
    <dataValidation type="list" allowBlank="1" sqref="H27">
      <formula1>"Yes,No"</formula1>
    </dataValidation>
    <dataValidation type="date" operator="greaterThanOrEqual" allowBlank="1" showErrorMessage="1" errorTitle="Error on date value" error="Date format is: YYYY-MM-dd HH:mm:ss" sqref="J27">
      <formula1>1</formula1>
    </dataValidation>
    <dataValidation type="list" allowBlank="1" sqref="K27">
      <formula1>"Fix,Time window"</formula1>
    </dataValidation>
    <dataValidation type="whole" operator="greaterThanOrEqual" allowBlank="1" showErrorMessage="1" errorTitle="Error on numerical value" error="Value must be greater or equal to 0.0" sqref="M27">
      <formula1>0</formula1>
    </dataValidation>
    <dataValidation type="date" operator="greaterThanOrEqual" allowBlank="1" showErrorMessage="1" errorTitle="Error on date value" error="Date format is: YYYY-MM-dd HH:mm:ss" sqref="N27">
      <formula1>1</formula1>
    </dataValidation>
    <dataValidation type="list" allowBlank="1" sqref="O27">
      <formula1>"Fix,Time window"</formula1>
    </dataValidation>
    <dataValidation type="whole" operator="greaterThanOrEqual" allowBlank="1" showErrorMessage="1" errorTitle="Error on numerical value" error="Value must be greater or equal to 0.0" sqref="P27">
      <formula1>0</formula1>
    </dataValidation>
    <dataValidation type="whole" operator="greaterThanOrEqual" allowBlank="1" showErrorMessage="1" errorTitle="Error on numerical value" error="Value must be greater or equal to 0.0" sqref="Q27">
      <formula1>0</formula1>
    </dataValidation>
    <dataValidation type="whole" operator="greaterThanOrEqual" allowBlank="1" showErrorMessage="1" errorTitle="Error on numerical value" error="Value must be greater or equal to 0.0" sqref="R27">
      <formula1>0</formula1>
    </dataValidation>
    <dataValidation type="list" allowBlank="1" sqref="T27">
      <formula1>"Yes,No"</formula1>
    </dataValidation>
    <dataValidation type="list" allowBlank="1" sqref="G28">
      <formula1>"Classic,Reservation"</formula1>
    </dataValidation>
    <dataValidation type="list" allowBlank="1" sqref="H28">
      <formula1>"Yes,No"</formula1>
    </dataValidation>
    <dataValidation type="date" operator="greaterThanOrEqual" allowBlank="1" showErrorMessage="1" errorTitle="Error on date value" error="Date format is: YYYY-MM-dd HH:mm:ss" sqref="J28">
      <formula1>1</formula1>
    </dataValidation>
    <dataValidation type="list" allowBlank="1" sqref="K28">
      <formula1>"Fix,Time window"</formula1>
    </dataValidation>
    <dataValidation type="whole" operator="greaterThanOrEqual" allowBlank="1" showErrorMessage="1" errorTitle="Error on numerical value" error="Value must be greater or equal to 0.0" sqref="M28">
      <formula1>0</formula1>
    </dataValidation>
    <dataValidation type="date" operator="greaterThanOrEqual" allowBlank="1" showErrorMessage="1" errorTitle="Error on date value" error="Date format is: YYYY-MM-dd HH:mm:ss" sqref="N28">
      <formula1>1</formula1>
    </dataValidation>
    <dataValidation type="list" allowBlank="1" sqref="O28">
      <formula1>"Fix,Time window"</formula1>
    </dataValidation>
    <dataValidation type="whole" operator="greaterThanOrEqual" allowBlank="1" showErrorMessage="1" errorTitle="Error on numerical value" error="Value must be greater or equal to 0.0" sqref="P28">
      <formula1>0</formula1>
    </dataValidation>
    <dataValidation type="whole" operator="greaterThanOrEqual" allowBlank="1" showErrorMessage="1" errorTitle="Error on numerical value" error="Value must be greater or equal to 0.0" sqref="Q28">
      <formula1>0</formula1>
    </dataValidation>
    <dataValidation type="whole" operator="greaterThanOrEqual" allowBlank="1" showErrorMessage="1" errorTitle="Error on numerical value" error="Value must be greater or equal to 0.0" sqref="R28">
      <formula1>0</formula1>
    </dataValidation>
    <dataValidation type="list" allowBlank="1" sqref="T28">
      <formula1>"Yes,No"</formula1>
    </dataValidation>
    <dataValidation type="list" allowBlank="1" sqref="G29">
      <formula1>"Classic,Reservation"</formula1>
    </dataValidation>
    <dataValidation type="list" allowBlank="1" sqref="H29">
      <formula1>"Yes,No"</formula1>
    </dataValidation>
    <dataValidation type="date" operator="greaterThanOrEqual" allowBlank="1" showErrorMessage="1" errorTitle="Error on date value" error="Date format is: YYYY-MM-dd HH:mm:ss" sqref="J29">
      <formula1>1</formula1>
    </dataValidation>
    <dataValidation type="list" allowBlank="1" sqref="K29">
      <formula1>"Fix,Time window"</formula1>
    </dataValidation>
    <dataValidation type="whole" operator="greaterThanOrEqual" allowBlank="1" showErrorMessage="1" errorTitle="Error on numerical value" error="Value must be greater or equal to 0.0" sqref="M29">
      <formula1>0</formula1>
    </dataValidation>
    <dataValidation type="date" operator="greaterThanOrEqual" allowBlank="1" showErrorMessage="1" errorTitle="Error on date value" error="Date format is: YYYY-MM-dd HH:mm:ss" sqref="N29">
      <formula1>1</formula1>
    </dataValidation>
    <dataValidation type="list" allowBlank="1" sqref="O29">
      <formula1>"Fix,Time window"</formula1>
    </dataValidation>
    <dataValidation type="whole" operator="greaterThanOrEqual" allowBlank="1" showErrorMessage="1" errorTitle="Error on numerical value" error="Value must be greater or equal to 0.0" sqref="P29">
      <formula1>0</formula1>
    </dataValidation>
    <dataValidation type="whole" operator="greaterThanOrEqual" allowBlank="1" showErrorMessage="1" errorTitle="Error on numerical value" error="Value must be greater or equal to 0.0" sqref="Q29">
      <formula1>0</formula1>
    </dataValidation>
    <dataValidation type="whole" operator="greaterThanOrEqual" allowBlank="1" showErrorMessage="1" errorTitle="Error on numerical value" error="Value must be greater or equal to 0.0" sqref="R29">
      <formula1>0</formula1>
    </dataValidation>
    <dataValidation type="list" allowBlank="1" sqref="T29">
      <formula1>"Yes,No"</formula1>
    </dataValidation>
    <dataValidation type="list" allowBlank="1" sqref="G30">
      <formula1>"Classic,Reservation"</formula1>
    </dataValidation>
    <dataValidation type="list" allowBlank="1" sqref="H30">
      <formula1>"Yes,No"</formula1>
    </dataValidation>
    <dataValidation type="date" operator="greaterThanOrEqual" allowBlank="1" showErrorMessage="1" errorTitle="Error on date value" error="Date format is: YYYY-MM-dd HH:mm:ss" sqref="J30">
      <formula1>1</formula1>
    </dataValidation>
    <dataValidation type="list" allowBlank="1" sqref="K30">
      <formula1>"Fix,Time window"</formula1>
    </dataValidation>
    <dataValidation type="whole" operator="greaterThanOrEqual" allowBlank="1" showErrorMessage="1" errorTitle="Error on numerical value" error="Value must be greater or equal to 0.0" sqref="M30">
      <formula1>0</formula1>
    </dataValidation>
    <dataValidation type="date" operator="greaterThanOrEqual" allowBlank="1" showErrorMessage="1" errorTitle="Error on date value" error="Date format is: YYYY-MM-dd HH:mm:ss" sqref="N30">
      <formula1>1</formula1>
    </dataValidation>
    <dataValidation type="list" allowBlank="1" sqref="O30">
      <formula1>"Fix,Time window"</formula1>
    </dataValidation>
    <dataValidation type="whole" operator="greaterThanOrEqual" allowBlank="1" showErrorMessage="1" errorTitle="Error on numerical value" error="Value must be greater or equal to 0.0" sqref="P30">
      <formula1>0</formula1>
    </dataValidation>
    <dataValidation type="whole" operator="greaterThanOrEqual" allowBlank="1" showErrorMessage="1" errorTitle="Error on numerical value" error="Value must be greater or equal to 0.0" sqref="Q30">
      <formula1>0</formula1>
    </dataValidation>
    <dataValidation type="whole" operator="greaterThanOrEqual" allowBlank="1" showErrorMessage="1" errorTitle="Error on numerical value" error="Value must be greater or equal to 0.0" sqref="R30">
      <formula1>0</formula1>
    </dataValidation>
    <dataValidation type="list" allowBlank="1" sqref="T30">
      <formula1>"Yes,No"</formula1>
    </dataValidation>
    <dataValidation type="list" allowBlank="1" sqref="G31">
      <formula1>"Classic,Reservation"</formula1>
    </dataValidation>
    <dataValidation type="list" allowBlank="1" sqref="H31">
      <formula1>"Yes,No"</formula1>
    </dataValidation>
    <dataValidation type="date" operator="greaterThanOrEqual" allowBlank="1" showErrorMessage="1" errorTitle="Error on date value" error="Date format is: YYYY-MM-dd HH:mm:ss" sqref="J31">
      <formula1>1</formula1>
    </dataValidation>
    <dataValidation type="list" allowBlank="1" sqref="K31">
      <formula1>"Fix,Time window"</formula1>
    </dataValidation>
    <dataValidation type="whole" operator="greaterThanOrEqual" allowBlank="1" showErrorMessage="1" errorTitle="Error on numerical value" error="Value must be greater or equal to 0.0" sqref="M31">
      <formula1>0</formula1>
    </dataValidation>
    <dataValidation type="date" operator="greaterThanOrEqual" allowBlank="1" showErrorMessage="1" errorTitle="Error on date value" error="Date format is: YYYY-MM-dd HH:mm:ss" sqref="N31">
      <formula1>1</formula1>
    </dataValidation>
    <dataValidation type="list" allowBlank="1" sqref="O31">
      <formula1>"Fix,Time window"</formula1>
    </dataValidation>
    <dataValidation type="whole" operator="greaterThanOrEqual" allowBlank="1" showErrorMessage="1" errorTitle="Error on numerical value" error="Value must be greater or equal to 0.0" sqref="P31">
      <formula1>0</formula1>
    </dataValidation>
    <dataValidation type="whole" operator="greaterThanOrEqual" allowBlank="1" showErrorMessage="1" errorTitle="Error on numerical value" error="Value must be greater or equal to 0.0" sqref="Q31">
      <formula1>0</formula1>
    </dataValidation>
    <dataValidation type="whole" operator="greaterThanOrEqual" allowBlank="1" showErrorMessage="1" errorTitle="Error on numerical value" error="Value must be greater or equal to 0.0" sqref="R31">
      <formula1>0</formula1>
    </dataValidation>
    <dataValidation type="list" allowBlank="1" sqref="T31">
      <formula1>"Yes,No"</formula1>
    </dataValidation>
    <dataValidation type="list" allowBlank="1" sqref="G32">
      <formula1>"Classic,Reservation"</formula1>
    </dataValidation>
    <dataValidation type="list" allowBlank="1" sqref="H32">
      <formula1>"Yes,No"</formula1>
    </dataValidation>
    <dataValidation type="date" operator="greaterThanOrEqual" allowBlank="1" showErrorMessage="1" errorTitle="Error on date value" error="Date format is: YYYY-MM-dd HH:mm:ss" sqref="J32">
      <formula1>1</formula1>
    </dataValidation>
    <dataValidation type="list" allowBlank="1" sqref="K32">
      <formula1>"Fix,Time window"</formula1>
    </dataValidation>
    <dataValidation type="whole" operator="greaterThanOrEqual" allowBlank="1" showErrorMessage="1" errorTitle="Error on numerical value" error="Value must be greater or equal to 0.0" sqref="M32">
      <formula1>0</formula1>
    </dataValidation>
    <dataValidation type="date" operator="greaterThanOrEqual" allowBlank="1" showErrorMessage="1" errorTitle="Error on date value" error="Date format is: YYYY-MM-dd HH:mm:ss" sqref="N32">
      <formula1>1</formula1>
    </dataValidation>
    <dataValidation type="list" allowBlank="1" sqref="O32">
      <formula1>"Fix,Time window"</formula1>
    </dataValidation>
    <dataValidation type="whole" operator="greaterThanOrEqual" allowBlank="1" showErrorMessage="1" errorTitle="Error on numerical value" error="Value must be greater or equal to 0.0" sqref="P32">
      <formula1>0</formula1>
    </dataValidation>
    <dataValidation type="whole" operator="greaterThanOrEqual" allowBlank="1" showErrorMessage="1" errorTitle="Error on numerical value" error="Value must be greater or equal to 0.0" sqref="Q32">
      <formula1>0</formula1>
    </dataValidation>
    <dataValidation type="whole" operator="greaterThanOrEqual" allowBlank="1" showErrorMessage="1" errorTitle="Error on numerical value" error="Value must be greater or equal to 0.0" sqref="R32">
      <formula1>0</formula1>
    </dataValidation>
    <dataValidation type="list" allowBlank="1" sqref="T32">
      <formula1>"Yes,No"</formula1>
    </dataValidation>
    <dataValidation type="list" allowBlank="1" sqref="G33">
      <formula1>"Classic,Reservation"</formula1>
    </dataValidation>
    <dataValidation type="list" allowBlank="1" sqref="H33">
      <formula1>"Yes,No"</formula1>
    </dataValidation>
    <dataValidation type="date" operator="greaterThanOrEqual" allowBlank="1" showErrorMessage="1" errorTitle="Error on date value" error="Date format is: YYYY-MM-dd HH:mm:ss" sqref="J33">
      <formula1>1</formula1>
    </dataValidation>
    <dataValidation type="list" allowBlank="1" sqref="K33">
      <formula1>"Fix,Time window"</formula1>
    </dataValidation>
    <dataValidation type="whole" operator="greaterThanOrEqual" allowBlank="1" showErrorMessage="1" errorTitle="Error on numerical value" error="Value must be greater or equal to 0.0" sqref="M33">
      <formula1>0</formula1>
    </dataValidation>
    <dataValidation type="date" operator="greaterThanOrEqual" allowBlank="1" showErrorMessage="1" errorTitle="Error on date value" error="Date format is: YYYY-MM-dd HH:mm:ss" sqref="N33">
      <formula1>1</formula1>
    </dataValidation>
    <dataValidation type="list" allowBlank="1" sqref="O33">
      <formula1>"Fix,Time window"</formula1>
    </dataValidation>
    <dataValidation type="whole" operator="greaterThanOrEqual" allowBlank="1" showErrorMessage="1" errorTitle="Error on numerical value" error="Value must be greater or equal to 0.0" sqref="P33">
      <formula1>0</formula1>
    </dataValidation>
    <dataValidation type="whole" operator="greaterThanOrEqual" allowBlank="1" showErrorMessage="1" errorTitle="Error on numerical value" error="Value must be greater or equal to 0.0" sqref="Q33">
      <formula1>0</formula1>
    </dataValidation>
    <dataValidation type="whole" operator="greaterThanOrEqual" allowBlank="1" showErrorMessage="1" errorTitle="Error on numerical value" error="Value must be greater or equal to 0.0" sqref="R33">
      <formula1>0</formula1>
    </dataValidation>
    <dataValidation type="list" allowBlank="1" sqref="T33">
      <formula1>"Yes,No"</formula1>
    </dataValidation>
    <dataValidation type="list" allowBlank="1" sqref="G34">
      <formula1>"Classic,Reservation"</formula1>
    </dataValidation>
    <dataValidation type="list" allowBlank="1" sqref="H34">
      <formula1>"Yes,No"</formula1>
    </dataValidation>
    <dataValidation type="date" operator="greaterThanOrEqual" allowBlank="1" showErrorMessage="1" errorTitle="Error on date value" error="Date format is: YYYY-MM-dd HH:mm:ss" sqref="J34">
      <formula1>1</formula1>
    </dataValidation>
    <dataValidation type="list" allowBlank="1" sqref="K34">
      <formula1>"Fix,Time window"</formula1>
    </dataValidation>
    <dataValidation type="whole" operator="greaterThanOrEqual" allowBlank="1" showErrorMessage="1" errorTitle="Error on numerical value" error="Value must be greater or equal to 0.0" sqref="M34">
      <formula1>0</formula1>
    </dataValidation>
    <dataValidation type="date" operator="greaterThanOrEqual" allowBlank="1" showErrorMessage="1" errorTitle="Error on date value" error="Date format is: YYYY-MM-dd HH:mm:ss" sqref="N34">
      <formula1>1</formula1>
    </dataValidation>
    <dataValidation type="list" allowBlank="1" sqref="O34">
      <formula1>"Fix,Time window"</formula1>
    </dataValidation>
    <dataValidation type="whole" operator="greaterThanOrEqual" allowBlank="1" showErrorMessage="1" errorTitle="Error on numerical value" error="Value must be greater or equal to 0.0" sqref="P34">
      <formula1>0</formula1>
    </dataValidation>
    <dataValidation type="whole" operator="greaterThanOrEqual" allowBlank="1" showErrorMessage="1" errorTitle="Error on numerical value" error="Value must be greater or equal to 0.0" sqref="Q34">
      <formula1>0</formula1>
    </dataValidation>
    <dataValidation type="whole" operator="greaterThanOrEqual" allowBlank="1" showErrorMessage="1" errorTitle="Error on numerical value" error="Value must be greater or equal to 0.0" sqref="R34">
      <formula1>0</formula1>
    </dataValidation>
    <dataValidation type="list" allowBlank="1" sqref="T34">
      <formula1>"Yes,No"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" customWidth="1"/>
    <col min="2" max="2" width="8.5703125" customWidth="1"/>
    <col min="3" max="3" width="15.5703125" customWidth="1"/>
    <col min="4" max="4" width="16.140625" customWidth="1"/>
    <col min="5" max="5" width="9.5703125" customWidth="1"/>
    <col min="6" max="6" width="255" customWidth="1"/>
    <col min="7" max="7" width="94.85546875" customWidth="1"/>
    <col min="8" max="8" width="7" customWidth="1"/>
    <col min="9" max="9" width="8.42578125" customWidth="1"/>
    <col min="10" max="10" width="10" customWidth="1"/>
    <col min="11" max="11" width="8.140625" customWidth="1"/>
  </cols>
  <sheetData>
    <row r="1" spans="1:11" x14ac:dyDescent="0.25">
      <c r="A1" s="637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637" t="s">
        <v>16</v>
      </c>
      <c r="G1" s="637" t="s">
        <v>17</v>
      </c>
      <c r="H1" s="8654" t="s">
        <v>4</v>
      </c>
      <c r="I1" s="8654" t="s">
        <v>2</v>
      </c>
      <c r="J1" s="8654" t="s">
        <v>2</v>
      </c>
      <c r="K1" s="8654" t="s">
        <v>2</v>
      </c>
    </row>
    <row r="2" spans="1:11" x14ac:dyDescent="0.25">
      <c r="A2" s="638" t="s">
        <v>5</v>
      </c>
      <c r="B2" s="638" t="s">
        <v>6</v>
      </c>
      <c r="C2" s="638" t="s">
        <v>7</v>
      </c>
      <c r="D2" s="638" t="s">
        <v>8</v>
      </c>
      <c r="E2" s="638" t="s">
        <v>18</v>
      </c>
      <c r="F2" s="638" t="s">
        <v>16</v>
      </c>
      <c r="G2" s="638" t="s">
        <v>19</v>
      </c>
      <c r="H2" s="638" t="s">
        <v>20</v>
      </c>
      <c r="I2" s="638" t="s">
        <v>12</v>
      </c>
      <c r="J2" s="638" t="s">
        <v>13</v>
      </c>
      <c r="K2" s="638" t="s">
        <v>14</v>
      </c>
    </row>
    <row r="3" spans="1:11" x14ac:dyDescent="0.25">
      <c r="A3" s="639" t="s">
        <v>21</v>
      </c>
      <c r="B3" s="640" t="s">
        <v>22</v>
      </c>
      <c r="C3" s="641" t="s">
        <v>2</v>
      </c>
      <c r="D3" s="642" t="s">
        <v>2</v>
      </c>
      <c r="E3" s="643" t="s">
        <v>23</v>
      </c>
      <c r="F3" s="644" t="s">
        <v>24</v>
      </c>
      <c r="G3" s="645" t="s">
        <v>25</v>
      </c>
      <c r="H3" s="646"/>
      <c r="I3" s="647"/>
      <c r="J3" s="648"/>
      <c r="K3" s="649"/>
    </row>
    <row r="4" spans="1:11" x14ac:dyDescent="0.25">
      <c r="A4" s="650" t="s">
        <v>26</v>
      </c>
      <c r="B4" s="651" t="s">
        <v>27</v>
      </c>
      <c r="C4" s="652" t="s">
        <v>2</v>
      </c>
      <c r="D4" s="653" t="s">
        <v>2</v>
      </c>
      <c r="E4" s="654" t="s">
        <v>23</v>
      </c>
      <c r="F4" s="655" t="s">
        <v>28</v>
      </c>
      <c r="G4" s="656" t="s">
        <v>25</v>
      </c>
      <c r="H4" s="657"/>
      <c r="I4" s="658"/>
      <c r="J4" s="659"/>
      <c r="K4" s="660"/>
    </row>
    <row r="5" spans="1:11" x14ac:dyDescent="0.25">
      <c r="A5" s="661" t="s">
        <v>29</v>
      </c>
      <c r="B5" s="662" t="s">
        <v>30</v>
      </c>
      <c r="C5" s="663" t="s">
        <v>2</v>
      </c>
      <c r="D5" s="664" t="s">
        <v>2</v>
      </c>
      <c r="E5" s="665" t="s">
        <v>23</v>
      </c>
      <c r="F5" s="666" t="s">
        <v>31</v>
      </c>
      <c r="G5" s="667" t="s">
        <v>25</v>
      </c>
      <c r="H5" s="668"/>
      <c r="I5" s="669"/>
      <c r="J5" s="670"/>
      <c r="K5" s="671"/>
    </row>
    <row r="6" spans="1:11" x14ac:dyDescent="0.25">
      <c r="A6" s="672" t="str">
        <f>IF(COUNTIF(B6:Z6, "*") &gt; 0,"node_excel_7fdfacdd-a284-4785-98f9-300b785012ea", "")</f>
        <v/>
      </c>
      <c r="B6" s="673"/>
      <c r="C6" s="674"/>
      <c r="D6" s="675"/>
      <c r="E6" s="676"/>
      <c r="F6" s="677"/>
      <c r="G6" s="678"/>
      <c r="H6" s="679"/>
      <c r="I6" s="680"/>
      <c r="J6" s="681"/>
      <c r="K6" s="682"/>
    </row>
    <row r="7" spans="1:11" x14ac:dyDescent="0.25">
      <c r="A7" s="683" t="str">
        <f>IF(COUNTIF(B7:Z7, "*") &gt; 0,"node_excel_c462e708-c2aa-4b1d-9fea-dbfeec248f27", "")</f>
        <v/>
      </c>
      <c r="B7" s="684"/>
      <c r="C7" s="685"/>
      <c r="D7" s="686"/>
      <c r="E7" s="687"/>
      <c r="F7" s="688"/>
      <c r="G7" s="689"/>
      <c r="H7" s="690"/>
      <c r="I7" s="691"/>
      <c r="J7" s="692"/>
      <c r="K7" s="693"/>
    </row>
    <row r="8" spans="1:11" x14ac:dyDescent="0.25">
      <c r="A8" s="694" t="str">
        <f>IF(COUNTIF(B8:Z8, "*") &gt; 0,"node_excel_c513b4d8-4b86-4586-98b9-d221f229bd32", "")</f>
        <v/>
      </c>
      <c r="B8" s="695"/>
      <c r="C8" s="696"/>
      <c r="D8" s="697"/>
      <c r="E8" s="698"/>
      <c r="F8" s="699"/>
      <c r="G8" s="700"/>
      <c r="H8" s="701"/>
      <c r="I8" s="702"/>
      <c r="J8" s="703"/>
      <c r="K8" s="704"/>
    </row>
    <row r="9" spans="1:11" x14ac:dyDescent="0.25">
      <c r="A9" s="705" t="str">
        <f>IF(COUNTIF(B9:Z9, "*") &gt; 0,"node_excel_ac38e754-951f-43fe-b31e-5b11fa856b1f", "")</f>
        <v/>
      </c>
      <c r="B9" s="706"/>
      <c r="C9" s="707"/>
      <c r="D9" s="708"/>
      <c r="E9" s="709"/>
      <c r="F9" s="710"/>
      <c r="G9" s="711"/>
      <c r="H9" s="712"/>
      <c r="I9" s="713"/>
      <c r="J9" s="714"/>
      <c r="K9" s="715"/>
    </row>
    <row r="10" spans="1:11" x14ac:dyDescent="0.25">
      <c r="A10" s="716" t="str">
        <f>IF(COUNTIF(B10:Z10, "*") &gt; 0,"node_excel_378fc252-ecf2-4572-9cc0-43596b2031e1", "")</f>
        <v/>
      </c>
      <c r="B10" s="717"/>
      <c r="C10" s="718"/>
      <c r="D10" s="719"/>
      <c r="E10" s="720"/>
      <c r="F10" s="721"/>
      <c r="G10" s="722"/>
      <c r="H10" s="723"/>
      <c r="I10" s="724"/>
      <c r="J10" s="725"/>
      <c r="K10" s="726"/>
    </row>
    <row r="11" spans="1:11" x14ac:dyDescent="0.25">
      <c r="A11" s="727" t="str">
        <f>IF(COUNTIF(B11:Z11, "*") &gt; 0,"node_excel_0d5214fe-4a17-49a8-9731-04dd252c973e", "")</f>
        <v/>
      </c>
      <c r="B11" s="728"/>
      <c r="C11" s="729"/>
      <c r="D11" s="730"/>
      <c r="E11" s="731"/>
      <c r="F11" s="732"/>
      <c r="G11" s="733"/>
      <c r="H11" s="734"/>
      <c r="I11" s="735"/>
      <c r="J11" s="736"/>
      <c r="K11" s="737"/>
    </row>
    <row r="12" spans="1:11" x14ac:dyDescent="0.25">
      <c r="A12" s="738" t="str">
        <f>IF(COUNTIF(B12:Z12, "*") &gt; 0,"node_excel_a809f21d-1630-480c-885a-a9cd488de417", "")</f>
        <v/>
      </c>
      <c r="B12" s="739"/>
      <c r="C12" s="740"/>
      <c r="D12" s="741"/>
      <c r="E12" s="742"/>
      <c r="F12" s="743"/>
      <c r="G12" s="744"/>
      <c r="H12" s="745"/>
      <c r="I12" s="746"/>
      <c r="J12" s="747"/>
      <c r="K12" s="748"/>
    </row>
    <row r="13" spans="1:11" x14ac:dyDescent="0.25">
      <c r="A13" s="749" t="str">
        <f>IF(COUNTIF(B13:Z13, "*") &gt; 0,"node_excel_dac49b8a-013d-4daf-a838-d838ad885ef0", "")</f>
        <v/>
      </c>
      <c r="B13" s="750"/>
      <c r="C13" s="751"/>
      <c r="D13" s="752"/>
      <c r="E13" s="753"/>
      <c r="F13" s="754"/>
      <c r="G13" s="755"/>
      <c r="H13" s="756"/>
      <c r="I13" s="757"/>
      <c r="J13" s="758"/>
      <c r="K13" s="759"/>
    </row>
    <row r="14" spans="1:11" x14ac:dyDescent="0.25">
      <c r="A14" s="760" t="str">
        <f>IF(COUNTIF(B14:Z14, "*") &gt; 0,"node_excel_8b7807fa-5730-4234-a0e4-61f3116d3a33", "")</f>
        <v/>
      </c>
      <c r="B14" s="761"/>
      <c r="C14" s="762"/>
      <c r="D14" s="763"/>
      <c r="E14" s="764"/>
      <c r="F14" s="765"/>
      <c r="G14" s="766"/>
      <c r="H14" s="767"/>
      <c r="I14" s="768"/>
      <c r="J14" s="769"/>
      <c r="K14" s="770"/>
    </row>
    <row r="15" spans="1:11" x14ac:dyDescent="0.25">
      <c r="A15" s="771" t="str">
        <f>IF(COUNTIF(B15:Z15, "*") &gt; 0,"node_excel_41b0841d-1de4-433b-8009-6899aed92c1d", "")</f>
        <v/>
      </c>
      <c r="B15" s="772"/>
      <c r="C15" s="773"/>
      <c r="D15" s="774"/>
      <c r="E15" s="775"/>
      <c r="F15" s="776"/>
      <c r="G15" s="777"/>
      <c r="H15" s="778"/>
      <c r="I15" s="779"/>
      <c r="J15" s="780"/>
      <c r="K15" s="781"/>
    </row>
    <row r="16" spans="1:11" x14ac:dyDescent="0.25">
      <c r="A16" s="782" t="str">
        <f>IF(COUNTIF(B16:Z16, "*") &gt; 0,"node_excel_98d7015e-d3a6-4c3d-868d-d0b3fa4f97da", "")</f>
        <v/>
      </c>
      <c r="B16" s="783"/>
      <c r="C16" s="784"/>
      <c r="D16" s="785"/>
      <c r="E16" s="786"/>
      <c r="F16" s="787"/>
      <c r="G16" s="788"/>
      <c r="H16" s="789"/>
      <c r="I16" s="790"/>
      <c r="J16" s="791"/>
      <c r="K16" s="792"/>
    </row>
    <row r="17" spans="1:11" x14ac:dyDescent="0.25">
      <c r="A17" s="793" t="str">
        <f>IF(COUNTIF(B17:Z17, "*") &gt; 0,"node_excel_627e8c64-f825-45f2-b1da-30aa2dd69919", "")</f>
        <v/>
      </c>
      <c r="B17" s="794"/>
      <c r="C17" s="795"/>
      <c r="D17" s="796"/>
      <c r="E17" s="797"/>
      <c r="F17" s="798"/>
      <c r="G17" s="799"/>
      <c r="H17" s="800"/>
      <c r="I17" s="801"/>
      <c r="J17" s="802"/>
      <c r="K17" s="803"/>
    </row>
    <row r="18" spans="1:11" x14ac:dyDescent="0.25">
      <c r="A18" s="804" t="str">
        <f>IF(COUNTIF(B18:Z18, "*") &gt; 0,"node_excel_1f88f51e-9ca0-4a9f-b683-2885d48fad7c", "")</f>
        <v/>
      </c>
      <c r="B18" s="805"/>
      <c r="C18" s="806"/>
      <c r="D18" s="807"/>
      <c r="E18" s="808"/>
      <c r="F18" s="809"/>
      <c r="G18" s="810"/>
      <c r="H18" s="811"/>
      <c r="I18" s="812"/>
      <c r="J18" s="813"/>
      <c r="K18" s="814"/>
    </row>
    <row r="19" spans="1:11" x14ac:dyDescent="0.25">
      <c r="A19" s="815" t="str">
        <f>IF(COUNTIF(B19:Z19, "*") &gt; 0,"node_excel_ebbe3777-684c-4e73-ab06-9e55f744d480", "")</f>
        <v/>
      </c>
      <c r="B19" s="816"/>
      <c r="C19" s="817"/>
      <c r="D19" s="818"/>
      <c r="E19" s="819"/>
      <c r="F19" s="820"/>
      <c r="G19" s="821"/>
      <c r="H19" s="822"/>
      <c r="I19" s="823"/>
      <c r="J19" s="824"/>
      <c r="K19" s="825"/>
    </row>
    <row r="20" spans="1:11" x14ac:dyDescent="0.25">
      <c r="A20" s="826" t="str">
        <f>IF(COUNTIF(B20:Z20, "*") &gt; 0,"node_excel_e5a735ca-3a68-420f-b3e2-fdbe8f5237b0", "")</f>
        <v/>
      </c>
      <c r="B20" s="827"/>
      <c r="C20" s="828"/>
      <c r="D20" s="829"/>
      <c r="E20" s="830"/>
      <c r="F20" s="831"/>
      <c r="G20" s="832"/>
      <c r="H20" s="833"/>
      <c r="I20" s="834"/>
      <c r="J20" s="835"/>
      <c r="K20" s="836"/>
    </row>
    <row r="21" spans="1:11" x14ac:dyDescent="0.25">
      <c r="A21" s="837" t="str">
        <f>IF(COUNTIF(B21:Z21, "*") &gt; 0,"node_excel_e7f4434d-b8b4-483d-ac03-074b17189aea", "")</f>
        <v/>
      </c>
      <c r="B21" s="838"/>
      <c r="C21" s="839"/>
      <c r="D21" s="840"/>
      <c r="E21" s="841"/>
      <c r="F21" s="842"/>
      <c r="G21" s="843"/>
      <c r="H21" s="844"/>
      <c r="I21" s="845"/>
      <c r="J21" s="846"/>
      <c r="K21" s="847"/>
    </row>
    <row r="22" spans="1:11" x14ac:dyDescent="0.25">
      <c r="A22" s="848" t="str">
        <f>IF(COUNTIF(B22:Z22, "*") &gt; 0,"node_excel_b03ff4cb-887f-4d35-a8d9-21758090ee2e", "")</f>
        <v/>
      </c>
      <c r="B22" s="849"/>
      <c r="C22" s="850"/>
      <c r="D22" s="851"/>
      <c r="E22" s="852"/>
      <c r="F22" s="853"/>
      <c r="G22" s="854"/>
      <c r="H22" s="855"/>
      <c r="I22" s="856"/>
      <c r="J22" s="857"/>
      <c r="K22" s="858"/>
    </row>
    <row r="23" spans="1:11" x14ac:dyDescent="0.25">
      <c r="A23" s="859" t="str">
        <f>IF(COUNTIF(B23:Z23, "*") &gt; 0,"node_excel_1f5237ed-60b3-4ff7-ac39-b347934048eb", "")</f>
        <v/>
      </c>
      <c r="B23" s="860"/>
      <c r="C23" s="861"/>
      <c r="D23" s="862"/>
      <c r="E23" s="863"/>
      <c r="F23" s="864"/>
      <c r="G23" s="865"/>
      <c r="H23" s="866"/>
      <c r="I23" s="867"/>
      <c r="J23" s="868"/>
      <c r="K23" s="869"/>
    </row>
    <row r="24" spans="1:11" x14ac:dyDescent="0.25">
      <c r="A24" s="870" t="str">
        <f>IF(COUNTIF(B24:Z24, "*") &gt; 0,"node_excel_a0895847-c68f-46f0-b00a-85a172875620", "")</f>
        <v/>
      </c>
      <c r="B24" s="871"/>
      <c r="C24" s="872"/>
      <c r="D24" s="873"/>
      <c r="E24" s="874"/>
      <c r="F24" s="875"/>
      <c r="G24" s="876"/>
      <c r="H24" s="877"/>
      <c r="I24" s="878"/>
      <c r="J24" s="879"/>
      <c r="K24" s="880"/>
    </row>
    <row r="25" spans="1:11" x14ac:dyDescent="0.25">
      <c r="A25" s="881" t="str">
        <f>IF(COUNTIF(B25:Z25, "*") &gt; 0,"node_excel_fbc7bfd7-305f-4c53-badc-469d1d888964", "")</f>
        <v/>
      </c>
      <c r="B25" s="882"/>
      <c r="C25" s="883"/>
      <c r="D25" s="884"/>
      <c r="E25" s="885"/>
      <c r="F25" s="886"/>
      <c r="G25" s="887"/>
      <c r="H25" s="888"/>
      <c r="I25" s="889"/>
      <c r="J25" s="890"/>
      <c r="K25" s="891"/>
    </row>
    <row r="26" spans="1:11" x14ac:dyDescent="0.25">
      <c r="A26" s="892" t="str">
        <f>IF(COUNTIF(B26:Z26, "*") &gt; 0,"node_excel_8ecc0af6-dc67-43e4-8046-6c29db7c4439", "")</f>
        <v/>
      </c>
      <c r="B26" s="893"/>
      <c r="C26" s="894"/>
      <c r="D26" s="895"/>
      <c r="E26" s="896"/>
      <c r="F26" s="897"/>
      <c r="G26" s="898"/>
      <c r="H26" s="899"/>
      <c r="I26" s="900"/>
      <c r="J26" s="901"/>
      <c r="K26" s="902"/>
    </row>
    <row r="27" spans="1:11" x14ac:dyDescent="0.25">
      <c r="A27" s="903" t="str">
        <f>IF(COUNTIF(B27:Z27, "*") &gt; 0,"node_excel_dba31fc9-2eed-44d2-bc59-0ec026667e92", "")</f>
        <v/>
      </c>
      <c r="B27" s="904"/>
      <c r="C27" s="905"/>
      <c r="D27" s="906"/>
      <c r="E27" s="907"/>
      <c r="F27" s="908"/>
      <c r="G27" s="909"/>
      <c r="H27" s="910"/>
      <c r="I27" s="911"/>
      <c r="J27" s="912"/>
      <c r="K27" s="913"/>
    </row>
    <row r="28" spans="1:11" x14ac:dyDescent="0.25">
      <c r="A28" s="914" t="str">
        <f>IF(COUNTIF(B28:Z28, "*") &gt; 0,"node_excel_9883b590-be61-4a1f-ac5f-306ab6eaea73", "")</f>
        <v/>
      </c>
      <c r="B28" s="915"/>
      <c r="C28" s="916"/>
      <c r="D28" s="917"/>
      <c r="E28" s="918"/>
      <c r="F28" s="919"/>
      <c r="G28" s="920"/>
      <c r="H28" s="921"/>
      <c r="I28" s="922"/>
      <c r="J28" s="923"/>
      <c r="K28" s="924"/>
    </row>
    <row r="29" spans="1:11" x14ac:dyDescent="0.25">
      <c r="A29" s="925" t="str">
        <f>IF(COUNTIF(B29:Z29, "*") &gt; 0,"node_excel_8661b289-1199-41e5-acee-4ff863c0ffaf", "")</f>
        <v/>
      </c>
      <c r="B29" s="926"/>
      <c r="C29" s="927"/>
      <c r="D29" s="928"/>
      <c r="E29" s="929"/>
      <c r="F29" s="930"/>
      <c r="G29" s="931"/>
      <c r="H29" s="932"/>
      <c r="I29" s="933"/>
      <c r="J29" s="934"/>
      <c r="K29" s="935"/>
    </row>
    <row r="30" spans="1:11" x14ac:dyDescent="0.25">
      <c r="A30" s="936" t="str">
        <f>IF(COUNTIF(B30:Z30, "*") &gt; 0,"node_excel_ea1902ed-d639-48b5-9fe6-5e494f0c21bf", "")</f>
        <v/>
      </c>
      <c r="B30" s="937"/>
      <c r="C30" s="938"/>
      <c r="D30" s="939"/>
      <c r="E30" s="940"/>
      <c r="F30" s="941"/>
      <c r="G30" s="942"/>
      <c r="H30" s="943"/>
      <c r="I30" s="944"/>
      <c r="J30" s="945"/>
      <c r="K30" s="946"/>
    </row>
    <row r="31" spans="1:11" x14ac:dyDescent="0.25">
      <c r="A31" s="947" t="str">
        <f>IF(COUNTIF(B31:Z31, "*") &gt; 0,"node_excel_dc998766-7f09-4ec1-a1c1-408e985561ce", "")</f>
        <v/>
      </c>
      <c r="B31" s="948"/>
      <c r="C31" s="949"/>
      <c r="D31" s="950"/>
      <c r="E31" s="951"/>
      <c r="F31" s="952"/>
      <c r="G31" s="953"/>
      <c r="H31" s="954"/>
      <c r="I31" s="955"/>
      <c r="J31" s="956"/>
      <c r="K31" s="957"/>
    </row>
    <row r="32" spans="1:11" x14ac:dyDescent="0.25">
      <c r="A32" s="958" t="str">
        <f>IF(COUNTIF(B32:Z32, "*") &gt; 0,"node_excel_5a75ba45-4e3a-4fdc-9f94-6c6431fff9af", "")</f>
        <v/>
      </c>
      <c r="B32" s="959"/>
      <c r="C32" s="960"/>
      <c r="D32" s="961"/>
      <c r="E32" s="962"/>
      <c r="F32" s="963"/>
      <c r="G32" s="964"/>
      <c r="H32" s="965"/>
      <c r="I32" s="966"/>
      <c r="J32" s="967"/>
      <c r="K32" s="968"/>
    </row>
    <row r="33" spans="1:11" x14ac:dyDescent="0.25">
      <c r="A33" s="969" t="str">
        <f>IF(COUNTIF(B33:Z33, "*") &gt; 0,"node_excel_26682103-d7c1-4126-b716-852f8e6d41e5", "")</f>
        <v/>
      </c>
      <c r="B33" s="970"/>
      <c r="C33" s="971"/>
      <c r="D33" s="972"/>
      <c r="E33" s="973"/>
      <c r="F33" s="974"/>
      <c r="G33" s="975"/>
      <c r="H33" s="976"/>
      <c r="I33" s="977"/>
      <c r="J33" s="978"/>
      <c r="K33" s="979"/>
    </row>
    <row r="34" spans="1:11" x14ac:dyDescent="0.25">
      <c r="A34" s="980" t="str">
        <f>IF(COUNTIF(B34:Z34, "*") &gt; 0,"node_excel_f469b206-0747-4459-8e12-62418b21cd40", "")</f>
        <v/>
      </c>
      <c r="B34" s="981"/>
      <c r="C34" s="982"/>
      <c r="D34" s="983"/>
      <c r="E34" s="984"/>
      <c r="F34" s="985"/>
      <c r="G34" s="986"/>
      <c r="H34" s="987"/>
      <c r="I34" s="988"/>
      <c r="J34" s="989"/>
      <c r="K34" s="990"/>
    </row>
    <row r="35" spans="1:11" x14ac:dyDescent="0.25">
      <c r="A35" s="991" t="str">
        <f>IF(COUNTIF(B35:Z35, "*") &gt; 0,"node_excel_3ce3b34b-b87e-45a6-95e8-37de05c58f2f", "")</f>
        <v/>
      </c>
      <c r="B35" s="992"/>
      <c r="C35" s="993"/>
      <c r="D35" s="994"/>
      <c r="E35" s="995"/>
      <c r="F35" s="996"/>
      <c r="G35" s="997"/>
      <c r="H35" s="998"/>
      <c r="I35" s="999"/>
      <c r="J35" s="1000"/>
      <c r="K35" s="1001"/>
    </row>
    <row r="36" spans="1:11" x14ac:dyDescent="0.25">
      <c r="A36" s="1002"/>
      <c r="B36" s="1002"/>
      <c r="C36" s="1002"/>
      <c r="D36" s="1002"/>
      <c r="E36" s="1002"/>
      <c r="F36" s="1002"/>
      <c r="G36" s="1002"/>
      <c r="H36" s="1002"/>
      <c r="I36" s="1002"/>
      <c r="J36" s="1002"/>
      <c r="K36" s="1002"/>
    </row>
  </sheetData>
  <sheetProtection sheet="1" objects="1" scenarios="1"/>
  <mergeCells count="2">
    <mergeCell ref="B1:E1"/>
    <mergeCell ref="H1:K1"/>
  </mergeCells>
  <dataValidations count="264">
    <dataValidation type="decimal" operator="greaterThanOrEqual" allowBlank="1" showErrorMessage="1" errorTitle="Error on numerical value" error="Value must be greater or equal to 0.0" sqref="H3">
      <formula1>0</formula1>
    </dataValidation>
    <dataValidation type="decimal" operator="lessThanOrEqual" allowBlank="1" showErrorMessage="1" errorTitle="Error on numerical value" error="Value must be less or equal to 0.0" sqref="H3">
      <formula1>0</formula1>
    </dataValidation>
    <dataValidation type="decimal" operator="greaterThanOrEqual" allowBlank="1" showErrorMessage="1" errorTitle="Error on numerical value" error="Value must be greater or equal to 0.0" sqref="I3">
      <formula1>0</formula1>
    </dataValidation>
    <dataValidation type="decimal" operator="lessThanOrEqual" allowBlank="1" showErrorMessage="1" errorTitle="Error on numerical value" error="Value must be less or equal to 0.0" sqref="I3">
      <formula1>0</formula1>
    </dataValidation>
    <dataValidation type="decimal" operator="greaterThanOrEqual" allowBlank="1" showErrorMessage="1" errorTitle="Error on numerical value" error="Value must be greater or equal to 0.0" sqref="J3">
      <formula1>0</formula1>
    </dataValidation>
    <dataValidation type="decimal" operator="lessThanOrEqual" allowBlank="1" showErrorMessage="1" errorTitle="Error on numerical value" error="Value must be less or equal to 0.0" sqref="J3">
      <formula1>0</formula1>
    </dataValidation>
    <dataValidation type="decimal" operator="greaterThanOrEqual" allowBlank="1" showErrorMessage="1" errorTitle="Error on numerical value" error="Value must be greater or equal to 0.0" sqref="K3">
      <formula1>0</formula1>
    </dataValidation>
    <dataValidation type="decimal" operator="lessThanOrEqual" allowBlank="1" showErrorMessage="1" errorTitle="Error on numerical value" error="Value must be less or equal to 0.0" sqref="K3">
      <formula1>0</formula1>
    </dataValidation>
    <dataValidation type="decimal" operator="greaterThanOrEqual" allowBlank="1" showErrorMessage="1" errorTitle="Error on numerical value" error="Value must be greater or equal to 0.0" sqref="H4">
      <formula1>0</formula1>
    </dataValidation>
    <dataValidation type="decimal" operator="lessThanOrEqual" allowBlank="1" showErrorMessage="1" errorTitle="Error on numerical value" error="Value must be less or equal to 0.0" sqref="H4">
      <formula1>0</formula1>
    </dataValidation>
    <dataValidation type="decimal" operator="greaterThanOrEqual" allowBlank="1" showErrorMessage="1" errorTitle="Error on numerical value" error="Value must be greater or equal to 0.0" sqref="I4">
      <formula1>0</formula1>
    </dataValidation>
    <dataValidation type="decimal" operator="lessThanOrEqual" allowBlank="1" showErrorMessage="1" errorTitle="Error on numerical value" error="Value must be less or equal to 0.0" sqref="I4">
      <formula1>0</formula1>
    </dataValidation>
    <dataValidation type="decimal" operator="greaterThanOrEqual" allowBlank="1" showErrorMessage="1" errorTitle="Error on numerical value" error="Value must be greater or equal to 0.0" sqref="J4">
      <formula1>0</formula1>
    </dataValidation>
    <dataValidation type="decimal" operator="lessThanOrEqual" allowBlank="1" showErrorMessage="1" errorTitle="Error on numerical value" error="Value must be less or equal to 0.0" sqref="J4">
      <formula1>0</formula1>
    </dataValidation>
    <dataValidation type="decimal" operator="greaterThanOrEqual" allowBlank="1" showErrorMessage="1" errorTitle="Error on numerical value" error="Value must be greater or equal to 0.0" sqref="K4">
      <formula1>0</formula1>
    </dataValidation>
    <dataValidation type="decimal" operator="lessThanOrEqual" allowBlank="1" showErrorMessage="1" errorTitle="Error on numerical value" error="Value must be less or equal to 0.0" sqref="K4">
      <formula1>0</formula1>
    </dataValidation>
    <dataValidation type="decimal" operator="greaterThanOrEqual" allowBlank="1" showErrorMessage="1" errorTitle="Error on numerical value" error="Value must be greater or equal to 0.0" sqref="H5">
      <formula1>0</formula1>
    </dataValidation>
    <dataValidation type="decimal" operator="lessThanOrEqual" allowBlank="1" showErrorMessage="1" errorTitle="Error on numerical value" error="Value must be less or equal to 0.0" sqref="H5">
      <formula1>0</formula1>
    </dataValidation>
    <dataValidation type="decimal" operator="greaterThanOrEqual" allowBlank="1" showErrorMessage="1" errorTitle="Error on numerical value" error="Value must be greater or equal to 0.0" sqref="I5">
      <formula1>0</formula1>
    </dataValidation>
    <dataValidation type="decimal" operator="lessThanOrEqual" allowBlank="1" showErrorMessage="1" errorTitle="Error on numerical value" error="Value must be less or equal to 0.0" sqref="I5">
      <formula1>0</formula1>
    </dataValidation>
    <dataValidation type="decimal" operator="greaterThanOrEqual" allowBlank="1" showErrorMessage="1" errorTitle="Error on numerical value" error="Value must be greater or equal to 0.0" sqref="J5">
      <formula1>0</formula1>
    </dataValidation>
    <dataValidation type="decimal" operator="lessThanOrEqual" allowBlank="1" showErrorMessage="1" errorTitle="Error on numerical value" error="Value must be less or equal to 0.0" sqref="J5">
      <formula1>0</formula1>
    </dataValidation>
    <dataValidation type="decimal" operator="greaterThanOrEqual" allowBlank="1" showErrorMessage="1" errorTitle="Error on numerical value" error="Value must be greater or equal to 0.0" sqref="K5">
      <formula1>0</formula1>
    </dataValidation>
    <dataValidation type="decimal" operator="lessThanOrEqual" allowBlank="1" showErrorMessage="1" errorTitle="Error on numerical value" error="Value must be less or equal to 0.0" sqref="K5">
      <formula1>0</formula1>
    </dataValidation>
    <dataValidation type="decimal" operator="greaterThanOrEqual" allowBlank="1" showErrorMessage="1" errorTitle="Error on numerical value" error="Value must be greater or equal to 0.0" sqref="H6">
      <formula1>0</formula1>
    </dataValidation>
    <dataValidation type="decimal" operator="lessThanOrEqual" allowBlank="1" showErrorMessage="1" errorTitle="Error on numerical value" error="Value must be less or equal to 0.0" sqref="H6">
      <formula1>0</formula1>
    </dataValidation>
    <dataValidation type="decimal" operator="greaterThanOrEqual" allowBlank="1" showErrorMessage="1" errorTitle="Error on numerical value" error="Value must be greater or equal to 0.0" sqref="I6">
      <formula1>0</formula1>
    </dataValidation>
    <dataValidation type="decimal" operator="lessThanOrEqual" allowBlank="1" showErrorMessage="1" errorTitle="Error on numerical value" error="Value must be less or equal to 0.0" sqref="I6">
      <formula1>0</formula1>
    </dataValidation>
    <dataValidation type="decimal" operator="greaterThanOrEqual" allowBlank="1" showErrorMessage="1" errorTitle="Error on numerical value" error="Value must be greater or equal to 0.0" sqref="J6">
      <formula1>0</formula1>
    </dataValidation>
    <dataValidation type="decimal" operator="lessThanOrEqual" allowBlank="1" showErrorMessage="1" errorTitle="Error on numerical value" error="Value must be less or equal to 0.0" sqref="J6">
      <formula1>0</formula1>
    </dataValidation>
    <dataValidation type="decimal" operator="greaterThanOrEqual" allowBlank="1" showErrorMessage="1" errorTitle="Error on numerical value" error="Value must be greater or equal to 0.0" sqref="K6">
      <formula1>0</formula1>
    </dataValidation>
    <dataValidation type="decimal" operator="lessThanOrEqual" allowBlank="1" showErrorMessage="1" errorTitle="Error on numerical value" error="Value must be less or equal to 0.0" sqref="K6">
      <formula1>0</formula1>
    </dataValidation>
    <dataValidation type="decimal" operator="greaterThanOrEqual" allowBlank="1" showErrorMessage="1" errorTitle="Error on numerical value" error="Value must be greater or equal to 0.0" sqref="H7">
      <formula1>0</formula1>
    </dataValidation>
    <dataValidation type="decimal" operator="lessThanOrEqual" allowBlank="1" showErrorMessage="1" errorTitle="Error on numerical value" error="Value must be less or equal to 0.0" sqref="H7">
      <formula1>0</formula1>
    </dataValidation>
    <dataValidation type="decimal" operator="greaterThanOrEqual" allowBlank="1" showErrorMessage="1" errorTitle="Error on numerical value" error="Value must be greater or equal to 0.0" sqref="I7">
      <formula1>0</formula1>
    </dataValidation>
    <dataValidation type="decimal" operator="lessThanOrEqual" allowBlank="1" showErrorMessage="1" errorTitle="Error on numerical value" error="Value must be less or equal to 0.0" sqref="I7">
      <formula1>0</formula1>
    </dataValidation>
    <dataValidation type="decimal" operator="greaterThanOrEqual" allowBlank="1" showErrorMessage="1" errorTitle="Error on numerical value" error="Value must be greater or equal to 0.0" sqref="J7">
      <formula1>0</formula1>
    </dataValidation>
    <dataValidation type="decimal" operator="lessThanOrEqual" allowBlank="1" showErrorMessage="1" errorTitle="Error on numerical value" error="Value must be less or equal to 0.0" sqref="J7">
      <formula1>0</formula1>
    </dataValidation>
    <dataValidation type="decimal" operator="greaterThanOrEqual" allowBlank="1" showErrorMessage="1" errorTitle="Error on numerical value" error="Value must be greater or equal to 0.0" sqref="K7">
      <formula1>0</formula1>
    </dataValidation>
    <dataValidation type="decimal" operator="lessThanOrEqual" allowBlank="1" showErrorMessage="1" errorTitle="Error on numerical value" error="Value must be less or equal to 0.0" sqref="K7">
      <formula1>0</formula1>
    </dataValidation>
    <dataValidation type="decimal" operator="greaterThanOrEqual" allowBlank="1" showErrorMessage="1" errorTitle="Error on numerical value" error="Value must be greater or equal to 0.0" sqref="H8">
      <formula1>0</formula1>
    </dataValidation>
    <dataValidation type="decimal" operator="lessThanOrEqual" allowBlank="1" showErrorMessage="1" errorTitle="Error on numerical value" error="Value must be less or equal to 0.0" sqref="H8">
      <formula1>0</formula1>
    </dataValidation>
    <dataValidation type="decimal" operator="greaterThanOrEqual" allowBlank="1" showErrorMessage="1" errorTitle="Error on numerical value" error="Value must be greater or equal to 0.0" sqref="I8">
      <formula1>0</formula1>
    </dataValidation>
    <dataValidation type="decimal" operator="lessThanOrEqual" allowBlank="1" showErrorMessage="1" errorTitle="Error on numerical value" error="Value must be less or equal to 0.0" sqref="I8">
      <formula1>0</formula1>
    </dataValidation>
    <dataValidation type="decimal" operator="greaterThanOrEqual" allowBlank="1" showErrorMessage="1" errorTitle="Error on numerical value" error="Value must be greater or equal to 0.0" sqref="J8">
      <formula1>0</formula1>
    </dataValidation>
    <dataValidation type="decimal" operator="lessThanOrEqual" allowBlank="1" showErrorMessage="1" errorTitle="Error on numerical value" error="Value must be less or equal to 0.0" sqref="J8">
      <formula1>0</formula1>
    </dataValidation>
    <dataValidation type="decimal" operator="greaterThanOrEqual" allowBlank="1" showErrorMessage="1" errorTitle="Error on numerical value" error="Value must be greater or equal to 0.0" sqref="K8">
      <formula1>0</formula1>
    </dataValidation>
    <dataValidation type="decimal" operator="lessThanOrEqual" allowBlank="1" showErrorMessage="1" errorTitle="Error on numerical value" error="Value must be less or equal to 0.0" sqref="K8">
      <formula1>0</formula1>
    </dataValidation>
    <dataValidation type="decimal" operator="greaterThanOrEqual" allowBlank="1" showErrorMessage="1" errorTitle="Error on numerical value" error="Value must be greater or equal to 0.0" sqref="H9">
      <formula1>0</formula1>
    </dataValidation>
    <dataValidation type="decimal" operator="lessThanOrEqual" allowBlank="1" showErrorMessage="1" errorTitle="Error on numerical value" error="Value must be less or equal to 0.0" sqref="H9">
      <formula1>0</formula1>
    </dataValidation>
    <dataValidation type="decimal" operator="greaterThanOrEqual" allowBlank="1" showErrorMessage="1" errorTitle="Error on numerical value" error="Value must be greater or equal to 0.0" sqref="I9">
      <formula1>0</formula1>
    </dataValidation>
    <dataValidation type="decimal" operator="lessThanOrEqual" allowBlank="1" showErrorMessage="1" errorTitle="Error on numerical value" error="Value must be less or equal to 0.0" sqref="I9">
      <formula1>0</formula1>
    </dataValidation>
    <dataValidation type="decimal" operator="greaterThanOrEqual" allowBlank="1" showErrorMessage="1" errorTitle="Error on numerical value" error="Value must be greater or equal to 0.0" sqref="J9">
      <formula1>0</formula1>
    </dataValidation>
    <dataValidation type="decimal" operator="lessThanOrEqual" allowBlank="1" showErrorMessage="1" errorTitle="Error on numerical value" error="Value must be less or equal to 0.0" sqref="J9">
      <formula1>0</formula1>
    </dataValidation>
    <dataValidation type="decimal" operator="greaterThanOrEqual" allowBlank="1" showErrorMessage="1" errorTitle="Error on numerical value" error="Value must be greater or equal to 0.0" sqref="K9">
      <formula1>0</formula1>
    </dataValidation>
    <dataValidation type="decimal" operator="lessThanOrEqual" allowBlank="1" showErrorMessage="1" errorTitle="Error on numerical value" error="Value must be less or equal to 0.0" sqref="K9">
      <formula1>0</formula1>
    </dataValidation>
    <dataValidation type="decimal" operator="greaterThanOrEqual" allowBlank="1" showErrorMessage="1" errorTitle="Error on numerical value" error="Value must be greater or equal to 0.0" sqref="H10">
      <formula1>0</formula1>
    </dataValidation>
    <dataValidation type="decimal" operator="lessThanOrEqual" allowBlank="1" showErrorMessage="1" errorTitle="Error on numerical value" error="Value must be less or equal to 0.0" sqref="H10">
      <formula1>0</formula1>
    </dataValidation>
    <dataValidation type="decimal" operator="greaterThanOrEqual" allowBlank="1" showErrorMessage="1" errorTitle="Error on numerical value" error="Value must be greater or equal to 0.0" sqref="I10">
      <formula1>0</formula1>
    </dataValidation>
    <dataValidation type="decimal" operator="lessThanOrEqual" allowBlank="1" showErrorMessage="1" errorTitle="Error on numerical value" error="Value must be less or equal to 0.0" sqref="I10">
      <formula1>0</formula1>
    </dataValidation>
    <dataValidation type="decimal" operator="greaterThanOrEqual" allowBlank="1" showErrorMessage="1" errorTitle="Error on numerical value" error="Value must be greater or equal to 0.0" sqref="J10">
      <formula1>0</formula1>
    </dataValidation>
    <dataValidation type="decimal" operator="lessThanOrEqual" allowBlank="1" showErrorMessage="1" errorTitle="Error on numerical value" error="Value must be less or equal to 0.0" sqref="J10">
      <formula1>0</formula1>
    </dataValidation>
    <dataValidation type="decimal" operator="greaterThanOrEqual" allowBlank="1" showErrorMessage="1" errorTitle="Error on numerical value" error="Value must be greater or equal to 0.0" sqref="K10">
      <formula1>0</formula1>
    </dataValidation>
    <dataValidation type="decimal" operator="lessThanOrEqual" allowBlank="1" showErrorMessage="1" errorTitle="Error on numerical value" error="Value must be less or equal to 0.0" sqref="K10">
      <formula1>0</formula1>
    </dataValidation>
    <dataValidation type="decimal" operator="greaterThanOrEqual" allowBlank="1" showErrorMessage="1" errorTitle="Error on numerical value" error="Value must be greater or equal to 0.0" sqref="H11">
      <formula1>0</formula1>
    </dataValidation>
    <dataValidation type="decimal" operator="lessThanOrEqual" allowBlank="1" showErrorMessage="1" errorTitle="Error on numerical value" error="Value must be less or equal to 0.0" sqref="H11">
      <formula1>0</formula1>
    </dataValidation>
    <dataValidation type="decimal" operator="greaterThanOrEqual" allowBlank="1" showErrorMessage="1" errorTitle="Error on numerical value" error="Value must be greater or equal to 0.0" sqref="I11">
      <formula1>0</formula1>
    </dataValidation>
    <dataValidation type="decimal" operator="lessThanOrEqual" allowBlank="1" showErrorMessage="1" errorTitle="Error on numerical value" error="Value must be less or equal to 0.0" sqref="I11">
      <formula1>0</formula1>
    </dataValidation>
    <dataValidation type="decimal" operator="greaterThanOrEqual" allowBlank="1" showErrorMessage="1" errorTitle="Error on numerical value" error="Value must be greater or equal to 0.0" sqref="J11">
      <formula1>0</formula1>
    </dataValidation>
    <dataValidation type="decimal" operator="lessThanOrEqual" allowBlank="1" showErrorMessage="1" errorTitle="Error on numerical value" error="Value must be less or equal to 0.0" sqref="J11">
      <formula1>0</formula1>
    </dataValidation>
    <dataValidation type="decimal" operator="greaterThanOrEqual" allowBlank="1" showErrorMessage="1" errorTitle="Error on numerical value" error="Value must be greater or equal to 0.0" sqref="K11">
      <formula1>0</formula1>
    </dataValidation>
    <dataValidation type="decimal" operator="lessThanOrEqual" allowBlank="1" showErrorMessage="1" errorTitle="Error on numerical value" error="Value must be less or equal to 0.0" sqref="K11">
      <formula1>0</formula1>
    </dataValidation>
    <dataValidation type="decimal" operator="greaterThanOrEqual" allowBlank="1" showErrorMessage="1" errorTitle="Error on numerical value" error="Value must be greater or equal to 0.0" sqref="H12">
      <formula1>0</formula1>
    </dataValidation>
    <dataValidation type="decimal" operator="lessThanOrEqual" allowBlank="1" showErrorMessage="1" errorTitle="Error on numerical value" error="Value must be less or equal to 0.0" sqref="H12">
      <formula1>0</formula1>
    </dataValidation>
    <dataValidation type="decimal" operator="greaterThanOrEqual" allowBlank="1" showErrorMessage="1" errorTitle="Error on numerical value" error="Value must be greater or equal to 0.0" sqref="I12">
      <formula1>0</formula1>
    </dataValidation>
    <dataValidation type="decimal" operator="lessThanOrEqual" allowBlank="1" showErrorMessage="1" errorTitle="Error on numerical value" error="Value must be less or equal to 0.0" sqref="I12">
      <formula1>0</formula1>
    </dataValidation>
    <dataValidation type="decimal" operator="greaterThanOrEqual" allowBlank="1" showErrorMessage="1" errorTitle="Error on numerical value" error="Value must be greater or equal to 0.0" sqref="J12">
      <formula1>0</formula1>
    </dataValidation>
    <dataValidation type="decimal" operator="lessThanOrEqual" allowBlank="1" showErrorMessage="1" errorTitle="Error on numerical value" error="Value must be less or equal to 0.0" sqref="J12">
      <formula1>0</formula1>
    </dataValidation>
    <dataValidation type="decimal" operator="greaterThanOrEqual" allowBlank="1" showErrorMessage="1" errorTitle="Error on numerical value" error="Value must be greater or equal to 0.0" sqref="K12">
      <formula1>0</formula1>
    </dataValidation>
    <dataValidation type="decimal" operator="lessThanOrEqual" allowBlank="1" showErrorMessage="1" errorTitle="Error on numerical value" error="Value must be less or equal to 0.0" sqref="K12">
      <formula1>0</formula1>
    </dataValidation>
    <dataValidation type="decimal" operator="greaterThanOrEqual" allowBlank="1" showErrorMessage="1" errorTitle="Error on numerical value" error="Value must be greater or equal to 0.0" sqref="H13">
      <formula1>0</formula1>
    </dataValidation>
    <dataValidation type="decimal" operator="lessThanOrEqual" allowBlank="1" showErrorMessage="1" errorTitle="Error on numerical value" error="Value must be less or equal to 0.0" sqref="H13">
      <formula1>0</formula1>
    </dataValidation>
    <dataValidation type="decimal" operator="greaterThanOrEqual" allowBlank="1" showErrorMessage="1" errorTitle="Error on numerical value" error="Value must be greater or equal to 0.0" sqref="I13">
      <formula1>0</formula1>
    </dataValidation>
    <dataValidation type="decimal" operator="lessThanOrEqual" allowBlank="1" showErrorMessage="1" errorTitle="Error on numerical value" error="Value must be less or equal to 0.0" sqref="I13">
      <formula1>0</formula1>
    </dataValidation>
    <dataValidation type="decimal" operator="greaterThanOrEqual" allowBlank="1" showErrorMessage="1" errorTitle="Error on numerical value" error="Value must be greater or equal to 0.0" sqref="J13">
      <formula1>0</formula1>
    </dataValidation>
    <dataValidation type="decimal" operator="lessThanOrEqual" allowBlank="1" showErrorMessage="1" errorTitle="Error on numerical value" error="Value must be less or equal to 0.0" sqref="J13">
      <formula1>0</formula1>
    </dataValidation>
    <dataValidation type="decimal" operator="greaterThanOrEqual" allowBlank="1" showErrorMessage="1" errorTitle="Error on numerical value" error="Value must be greater or equal to 0.0" sqref="K13">
      <formula1>0</formula1>
    </dataValidation>
    <dataValidation type="decimal" operator="lessThanOrEqual" allowBlank="1" showErrorMessage="1" errorTitle="Error on numerical value" error="Value must be less or equal to 0.0" sqref="K13">
      <formula1>0</formula1>
    </dataValidation>
    <dataValidation type="decimal" operator="greaterThanOrEqual" allowBlank="1" showErrorMessage="1" errorTitle="Error on numerical value" error="Value must be greater or equal to 0.0" sqref="H14">
      <formula1>0</formula1>
    </dataValidation>
    <dataValidation type="decimal" operator="lessThanOrEqual" allowBlank="1" showErrorMessage="1" errorTitle="Error on numerical value" error="Value must be less or equal to 0.0" sqref="H14">
      <formula1>0</formula1>
    </dataValidation>
    <dataValidation type="decimal" operator="greaterThanOrEqual" allowBlank="1" showErrorMessage="1" errorTitle="Error on numerical value" error="Value must be greater or equal to 0.0" sqref="I14">
      <formula1>0</formula1>
    </dataValidation>
    <dataValidation type="decimal" operator="lessThanOrEqual" allowBlank="1" showErrorMessage="1" errorTitle="Error on numerical value" error="Value must be less or equal to 0.0" sqref="I14">
      <formula1>0</formula1>
    </dataValidation>
    <dataValidation type="decimal" operator="greaterThanOrEqual" allowBlank="1" showErrorMessage="1" errorTitle="Error on numerical value" error="Value must be greater or equal to 0.0" sqref="J14">
      <formula1>0</formula1>
    </dataValidation>
    <dataValidation type="decimal" operator="lessThanOrEqual" allowBlank="1" showErrorMessage="1" errorTitle="Error on numerical value" error="Value must be less or equal to 0.0" sqref="J14">
      <formula1>0</formula1>
    </dataValidation>
    <dataValidation type="decimal" operator="greaterThanOrEqual" allowBlank="1" showErrorMessage="1" errorTitle="Error on numerical value" error="Value must be greater or equal to 0.0" sqref="K14">
      <formula1>0</formula1>
    </dataValidation>
    <dataValidation type="decimal" operator="lessThanOrEqual" allowBlank="1" showErrorMessage="1" errorTitle="Error on numerical value" error="Value must be less or equal to 0.0" sqref="K14">
      <formula1>0</formula1>
    </dataValidation>
    <dataValidation type="decimal" operator="greaterThanOrEqual" allowBlank="1" showErrorMessage="1" errorTitle="Error on numerical value" error="Value must be greater or equal to 0.0" sqref="H15">
      <formula1>0</formula1>
    </dataValidation>
    <dataValidation type="decimal" operator="lessThanOrEqual" allowBlank="1" showErrorMessage="1" errorTitle="Error on numerical value" error="Value must be less or equal to 0.0" sqref="H15">
      <formula1>0</formula1>
    </dataValidation>
    <dataValidation type="decimal" operator="greaterThanOrEqual" allowBlank="1" showErrorMessage="1" errorTitle="Error on numerical value" error="Value must be greater or equal to 0.0" sqref="I15">
      <formula1>0</formula1>
    </dataValidation>
    <dataValidation type="decimal" operator="lessThanOrEqual" allowBlank="1" showErrorMessage="1" errorTitle="Error on numerical value" error="Value must be less or equal to 0.0" sqref="I15">
      <formula1>0</formula1>
    </dataValidation>
    <dataValidation type="decimal" operator="greaterThanOrEqual" allowBlank="1" showErrorMessage="1" errorTitle="Error on numerical value" error="Value must be greater or equal to 0.0" sqref="J15">
      <formula1>0</formula1>
    </dataValidation>
    <dataValidation type="decimal" operator="lessThanOrEqual" allowBlank="1" showErrorMessage="1" errorTitle="Error on numerical value" error="Value must be less or equal to 0.0" sqref="J15">
      <formula1>0</formula1>
    </dataValidation>
    <dataValidation type="decimal" operator="greaterThanOrEqual" allowBlank="1" showErrorMessage="1" errorTitle="Error on numerical value" error="Value must be greater or equal to 0.0" sqref="K15">
      <formula1>0</formula1>
    </dataValidation>
    <dataValidation type="decimal" operator="lessThanOrEqual" allowBlank="1" showErrorMessage="1" errorTitle="Error on numerical value" error="Value must be less or equal to 0.0" sqref="K15">
      <formula1>0</formula1>
    </dataValidation>
    <dataValidation type="decimal" operator="greaterThanOrEqual" allowBlank="1" showErrorMessage="1" errorTitle="Error on numerical value" error="Value must be greater or equal to 0.0" sqref="H16">
      <formula1>0</formula1>
    </dataValidation>
    <dataValidation type="decimal" operator="lessThanOrEqual" allowBlank="1" showErrorMessage="1" errorTitle="Error on numerical value" error="Value must be less or equal to 0.0" sqref="H16">
      <formula1>0</formula1>
    </dataValidation>
    <dataValidation type="decimal" operator="greaterThanOrEqual" allowBlank="1" showErrorMessage="1" errorTitle="Error on numerical value" error="Value must be greater or equal to 0.0" sqref="I16">
      <formula1>0</formula1>
    </dataValidation>
    <dataValidation type="decimal" operator="lessThanOrEqual" allowBlank="1" showErrorMessage="1" errorTitle="Error on numerical value" error="Value must be less or equal to 0.0" sqref="I16">
      <formula1>0</formula1>
    </dataValidation>
    <dataValidation type="decimal" operator="greaterThanOrEqual" allowBlank="1" showErrorMessage="1" errorTitle="Error on numerical value" error="Value must be greater or equal to 0.0" sqref="J16">
      <formula1>0</formula1>
    </dataValidation>
    <dataValidation type="decimal" operator="lessThanOrEqual" allowBlank="1" showErrorMessage="1" errorTitle="Error on numerical value" error="Value must be less or equal to 0.0" sqref="J16">
      <formula1>0</formula1>
    </dataValidation>
    <dataValidation type="decimal" operator="greaterThanOrEqual" allowBlank="1" showErrorMessage="1" errorTitle="Error on numerical value" error="Value must be greater or equal to 0.0" sqref="K16">
      <formula1>0</formula1>
    </dataValidation>
    <dataValidation type="decimal" operator="lessThanOrEqual" allowBlank="1" showErrorMessage="1" errorTitle="Error on numerical value" error="Value must be less or equal to 0.0" sqref="K16">
      <formula1>0</formula1>
    </dataValidation>
    <dataValidation type="decimal" operator="greaterThanOrEqual" allowBlank="1" showErrorMessage="1" errorTitle="Error on numerical value" error="Value must be greater or equal to 0.0" sqref="H17">
      <formula1>0</formula1>
    </dataValidation>
    <dataValidation type="decimal" operator="lessThanOrEqual" allowBlank="1" showErrorMessage="1" errorTitle="Error on numerical value" error="Value must be less or equal to 0.0" sqref="H17">
      <formula1>0</formula1>
    </dataValidation>
    <dataValidation type="decimal" operator="greaterThanOrEqual" allowBlank="1" showErrorMessage="1" errorTitle="Error on numerical value" error="Value must be greater or equal to 0.0" sqref="I17">
      <formula1>0</formula1>
    </dataValidation>
    <dataValidation type="decimal" operator="lessThanOrEqual" allowBlank="1" showErrorMessage="1" errorTitle="Error on numerical value" error="Value must be less or equal to 0.0" sqref="I17">
      <formula1>0</formula1>
    </dataValidation>
    <dataValidation type="decimal" operator="greaterThanOrEqual" allowBlank="1" showErrorMessage="1" errorTitle="Error on numerical value" error="Value must be greater or equal to 0.0" sqref="J17">
      <formula1>0</formula1>
    </dataValidation>
    <dataValidation type="decimal" operator="lessThanOrEqual" allowBlank="1" showErrorMessage="1" errorTitle="Error on numerical value" error="Value must be less or equal to 0.0" sqref="J17">
      <formula1>0</formula1>
    </dataValidation>
    <dataValidation type="decimal" operator="greaterThanOrEqual" allowBlank="1" showErrorMessage="1" errorTitle="Error on numerical value" error="Value must be greater or equal to 0.0" sqref="K17">
      <formula1>0</formula1>
    </dataValidation>
    <dataValidation type="decimal" operator="lessThanOrEqual" allowBlank="1" showErrorMessage="1" errorTitle="Error on numerical value" error="Value must be less or equal to 0.0" sqref="K17">
      <formula1>0</formula1>
    </dataValidation>
    <dataValidation type="decimal" operator="greaterThanOrEqual" allowBlank="1" showErrorMessage="1" errorTitle="Error on numerical value" error="Value must be greater or equal to 0.0" sqref="H18">
      <formula1>0</formula1>
    </dataValidation>
    <dataValidation type="decimal" operator="lessThanOrEqual" allowBlank="1" showErrorMessage="1" errorTitle="Error on numerical value" error="Value must be less or equal to 0.0" sqref="H18">
      <formula1>0</formula1>
    </dataValidation>
    <dataValidation type="decimal" operator="greaterThanOrEqual" allowBlank="1" showErrorMessage="1" errorTitle="Error on numerical value" error="Value must be greater or equal to 0.0" sqref="I18">
      <formula1>0</formula1>
    </dataValidation>
    <dataValidation type="decimal" operator="lessThanOrEqual" allowBlank="1" showErrorMessage="1" errorTitle="Error on numerical value" error="Value must be less or equal to 0.0" sqref="I18">
      <formula1>0</formula1>
    </dataValidation>
    <dataValidation type="decimal" operator="greaterThanOrEqual" allowBlank="1" showErrorMessage="1" errorTitle="Error on numerical value" error="Value must be greater or equal to 0.0" sqref="J18">
      <formula1>0</formula1>
    </dataValidation>
    <dataValidation type="decimal" operator="lessThanOrEqual" allowBlank="1" showErrorMessage="1" errorTitle="Error on numerical value" error="Value must be less or equal to 0.0" sqref="J18">
      <formula1>0</formula1>
    </dataValidation>
    <dataValidation type="decimal" operator="greaterThanOrEqual" allowBlank="1" showErrorMessage="1" errorTitle="Error on numerical value" error="Value must be greater or equal to 0.0" sqref="K18">
      <formula1>0</formula1>
    </dataValidation>
    <dataValidation type="decimal" operator="lessThanOrEqual" allowBlank="1" showErrorMessage="1" errorTitle="Error on numerical value" error="Value must be less or equal to 0.0" sqref="K18">
      <formula1>0</formula1>
    </dataValidation>
    <dataValidation type="decimal" operator="greaterThanOrEqual" allowBlank="1" showErrorMessage="1" errorTitle="Error on numerical value" error="Value must be greater or equal to 0.0" sqref="H19">
      <formula1>0</formula1>
    </dataValidation>
    <dataValidation type="decimal" operator="lessThanOrEqual" allowBlank="1" showErrorMessage="1" errorTitle="Error on numerical value" error="Value must be less or equal to 0.0" sqref="H19">
      <formula1>0</formula1>
    </dataValidation>
    <dataValidation type="decimal" operator="greaterThanOrEqual" allowBlank="1" showErrorMessage="1" errorTitle="Error on numerical value" error="Value must be greater or equal to 0.0" sqref="I19">
      <formula1>0</formula1>
    </dataValidation>
    <dataValidation type="decimal" operator="lessThanOrEqual" allowBlank="1" showErrorMessage="1" errorTitle="Error on numerical value" error="Value must be less or equal to 0.0" sqref="I19">
      <formula1>0</formula1>
    </dataValidation>
    <dataValidation type="decimal" operator="greaterThanOrEqual" allowBlank="1" showErrorMessage="1" errorTitle="Error on numerical value" error="Value must be greater or equal to 0.0" sqref="J19">
      <formula1>0</formula1>
    </dataValidation>
    <dataValidation type="decimal" operator="lessThanOrEqual" allowBlank="1" showErrorMessage="1" errorTitle="Error on numerical value" error="Value must be less or equal to 0.0" sqref="J19">
      <formula1>0</formula1>
    </dataValidation>
    <dataValidation type="decimal" operator="greaterThanOrEqual" allowBlank="1" showErrorMessage="1" errorTitle="Error on numerical value" error="Value must be greater or equal to 0.0" sqref="K19">
      <formula1>0</formula1>
    </dataValidation>
    <dataValidation type="decimal" operator="lessThanOrEqual" allowBlank="1" showErrorMessage="1" errorTitle="Error on numerical value" error="Value must be less or equal to 0.0" sqref="K19">
      <formula1>0</formula1>
    </dataValidation>
    <dataValidation type="decimal" operator="greaterThanOrEqual" allowBlank="1" showErrorMessage="1" errorTitle="Error on numerical value" error="Value must be greater or equal to 0.0" sqref="H20">
      <formula1>0</formula1>
    </dataValidation>
    <dataValidation type="decimal" operator="lessThanOrEqual" allowBlank="1" showErrorMessage="1" errorTitle="Error on numerical value" error="Value must be less or equal to 0.0" sqref="H20">
      <formula1>0</formula1>
    </dataValidation>
    <dataValidation type="decimal" operator="greaterThanOrEqual" allowBlank="1" showErrorMessage="1" errorTitle="Error on numerical value" error="Value must be greater or equal to 0.0" sqref="I20">
      <formula1>0</formula1>
    </dataValidation>
    <dataValidation type="decimal" operator="lessThanOrEqual" allowBlank="1" showErrorMessage="1" errorTitle="Error on numerical value" error="Value must be less or equal to 0.0" sqref="I20">
      <formula1>0</formula1>
    </dataValidation>
    <dataValidation type="decimal" operator="greaterThanOrEqual" allowBlank="1" showErrorMessage="1" errorTitle="Error on numerical value" error="Value must be greater or equal to 0.0" sqref="J20">
      <formula1>0</formula1>
    </dataValidation>
    <dataValidation type="decimal" operator="lessThanOrEqual" allowBlank="1" showErrorMessage="1" errorTitle="Error on numerical value" error="Value must be less or equal to 0.0" sqref="J20">
      <formula1>0</formula1>
    </dataValidation>
    <dataValidation type="decimal" operator="greaterThanOrEqual" allowBlank="1" showErrorMessage="1" errorTitle="Error on numerical value" error="Value must be greater or equal to 0.0" sqref="K20">
      <formula1>0</formula1>
    </dataValidation>
    <dataValidation type="decimal" operator="lessThanOrEqual" allowBlank="1" showErrorMessage="1" errorTitle="Error on numerical value" error="Value must be less or equal to 0.0" sqref="K20">
      <formula1>0</formula1>
    </dataValidation>
    <dataValidation type="decimal" operator="greaterThanOrEqual" allowBlank="1" showErrorMessage="1" errorTitle="Error on numerical value" error="Value must be greater or equal to 0.0" sqref="H21">
      <formula1>0</formula1>
    </dataValidation>
    <dataValidation type="decimal" operator="lessThanOrEqual" allowBlank="1" showErrorMessage="1" errorTitle="Error on numerical value" error="Value must be less or equal to 0.0" sqref="H21">
      <formula1>0</formula1>
    </dataValidation>
    <dataValidation type="decimal" operator="greaterThanOrEqual" allowBlank="1" showErrorMessage="1" errorTitle="Error on numerical value" error="Value must be greater or equal to 0.0" sqref="I21">
      <formula1>0</formula1>
    </dataValidation>
    <dataValidation type="decimal" operator="lessThanOrEqual" allowBlank="1" showErrorMessage="1" errorTitle="Error on numerical value" error="Value must be less or equal to 0.0" sqref="I21">
      <formula1>0</formula1>
    </dataValidation>
    <dataValidation type="decimal" operator="greaterThanOrEqual" allowBlank="1" showErrorMessage="1" errorTitle="Error on numerical value" error="Value must be greater or equal to 0.0" sqref="J21">
      <formula1>0</formula1>
    </dataValidation>
    <dataValidation type="decimal" operator="lessThanOrEqual" allowBlank="1" showErrorMessage="1" errorTitle="Error on numerical value" error="Value must be less or equal to 0.0" sqref="J21">
      <formula1>0</formula1>
    </dataValidation>
    <dataValidation type="decimal" operator="greaterThanOrEqual" allowBlank="1" showErrorMessage="1" errorTitle="Error on numerical value" error="Value must be greater or equal to 0.0" sqref="K21">
      <formula1>0</formula1>
    </dataValidation>
    <dataValidation type="decimal" operator="lessThanOrEqual" allowBlank="1" showErrorMessage="1" errorTitle="Error on numerical value" error="Value must be less or equal to 0.0" sqref="K21">
      <formula1>0</formula1>
    </dataValidation>
    <dataValidation type="decimal" operator="greaterThanOrEqual" allowBlank="1" showErrorMessage="1" errorTitle="Error on numerical value" error="Value must be greater or equal to 0.0" sqref="H22">
      <formula1>0</formula1>
    </dataValidation>
    <dataValidation type="decimal" operator="lessThanOrEqual" allowBlank="1" showErrorMessage="1" errorTitle="Error on numerical value" error="Value must be less or equal to 0.0" sqref="H22">
      <formula1>0</formula1>
    </dataValidation>
    <dataValidation type="decimal" operator="greaterThanOrEqual" allowBlank="1" showErrorMessage="1" errorTitle="Error on numerical value" error="Value must be greater or equal to 0.0" sqref="I22">
      <formula1>0</formula1>
    </dataValidation>
    <dataValidation type="decimal" operator="lessThanOrEqual" allowBlank="1" showErrorMessage="1" errorTitle="Error on numerical value" error="Value must be less or equal to 0.0" sqref="I22">
      <formula1>0</formula1>
    </dataValidation>
    <dataValidation type="decimal" operator="greaterThanOrEqual" allowBlank="1" showErrorMessage="1" errorTitle="Error on numerical value" error="Value must be greater or equal to 0.0" sqref="J22">
      <formula1>0</formula1>
    </dataValidation>
    <dataValidation type="decimal" operator="lessThanOrEqual" allowBlank="1" showErrorMessage="1" errorTitle="Error on numerical value" error="Value must be less or equal to 0.0" sqref="J22">
      <formula1>0</formula1>
    </dataValidation>
    <dataValidation type="decimal" operator="greaterThanOrEqual" allowBlank="1" showErrorMessage="1" errorTitle="Error on numerical value" error="Value must be greater or equal to 0.0" sqref="K22">
      <formula1>0</formula1>
    </dataValidation>
    <dataValidation type="decimal" operator="lessThanOrEqual" allowBlank="1" showErrorMessage="1" errorTitle="Error on numerical value" error="Value must be less or equal to 0.0" sqref="K22">
      <formula1>0</formula1>
    </dataValidation>
    <dataValidation type="decimal" operator="greaterThanOrEqual" allowBlank="1" showErrorMessage="1" errorTitle="Error on numerical value" error="Value must be greater or equal to 0.0" sqref="H23">
      <formula1>0</formula1>
    </dataValidation>
    <dataValidation type="decimal" operator="lessThanOrEqual" allowBlank="1" showErrorMessage="1" errorTitle="Error on numerical value" error="Value must be less or equal to 0.0" sqref="H23">
      <formula1>0</formula1>
    </dataValidation>
    <dataValidation type="decimal" operator="greaterThanOrEqual" allowBlank="1" showErrorMessage="1" errorTitle="Error on numerical value" error="Value must be greater or equal to 0.0" sqref="I23">
      <formula1>0</formula1>
    </dataValidation>
    <dataValidation type="decimal" operator="lessThanOrEqual" allowBlank="1" showErrorMessage="1" errorTitle="Error on numerical value" error="Value must be less or equal to 0.0" sqref="I23">
      <formula1>0</formula1>
    </dataValidation>
    <dataValidation type="decimal" operator="greaterThanOrEqual" allowBlank="1" showErrorMessage="1" errorTitle="Error on numerical value" error="Value must be greater or equal to 0.0" sqref="J23">
      <formula1>0</formula1>
    </dataValidation>
    <dataValidation type="decimal" operator="lessThanOrEqual" allowBlank="1" showErrorMessage="1" errorTitle="Error on numerical value" error="Value must be less or equal to 0.0" sqref="J23">
      <formula1>0</formula1>
    </dataValidation>
    <dataValidation type="decimal" operator="greaterThanOrEqual" allowBlank="1" showErrorMessage="1" errorTitle="Error on numerical value" error="Value must be greater or equal to 0.0" sqref="K23">
      <formula1>0</formula1>
    </dataValidation>
    <dataValidation type="decimal" operator="lessThanOrEqual" allowBlank="1" showErrorMessage="1" errorTitle="Error on numerical value" error="Value must be less or equal to 0.0" sqref="K23">
      <formula1>0</formula1>
    </dataValidation>
    <dataValidation type="decimal" operator="greaterThanOrEqual" allowBlank="1" showErrorMessage="1" errorTitle="Error on numerical value" error="Value must be greater or equal to 0.0" sqref="H24">
      <formula1>0</formula1>
    </dataValidation>
    <dataValidation type="decimal" operator="lessThanOrEqual" allowBlank="1" showErrorMessage="1" errorTitle="Error on numerical value" error="Value must be less or equal to 0.0" sqref="H24">
      <formula1>0</formula1>
    </dataValidation>
    <dataValidation type="decimal" operator="greaterThanOrEqual" allowBlank="1" showErrorMessage="1" errorTitle="Error on numerical value" error="Value must be greater or equal to 0.0" sqref="I24">
      <formula1>0</formula1>
    </dataValidation>
    <dataValidation type="decimal" operator="lessThanOrEqual" allowBlank="1" showErrorMessage="1" errorTitle="Error on numerical value" error="Value must be less or equal to 0.0" sqref="I24">
      <formula1>0</formula1>
    </dataValidation>
    <dataValidation type="decimal" operator="greaterThanOrEqual" allowBlank="1" showErrorMessage="1" errorTitle="Error on numerical value" error="Value must be greater or equal to 0.0" sqref="J24">
      <formula1>0</formula1>
    </dataValidation>
    <dataValidation type="decimal" operator="lessThanOrEqual" allowBlank="1" showErrorMessage="1" errorTitle="Error on numerical value" error="Value must be less or equal to 0.0" sqref="J24">
      <formula1>0</formula1>
    </dataValidation>
    <dataValidation type="decimal" operator="greaterThanOrEqual" allowBlank="1" showErrorMessage="1" errorTitle="Error on numerical value" error="Value must be greater or equal to 0.0" sqref="K24">
      <formula1>0</formula1>
    </dataValidation>
    <dataValidation type="decimal" operator="lessThanOrEqual" allowBlank="1" showErrorMessage="1" errorTitle="Error on numerical value" error="Value must be less or equal to 0.0" sqref="K24">
      <formula1>0</formula1>
    </dataValidation>
    <dataValidation type="decimal" operator="greaterThanOrEqual" allowBlank="1" showErrorMessage="1" errorTitle="Error on numerical value" error="Value must be greater or equal to 0.0" sqref="H25">
      <formula1>0</formula1>
    </dataValidation>
    <dataValidation type="decimal" operator="lessThanOrEqual" allowBlank="1" showErrorMessage="1" errorTitle="Error on numerical value" error="Value must be less or equal to 0.0" sqref="H25">
      <formula1>0</formula1>
    </dataValidation>
    <dataValidation type="decimal" operator="greaterThanOrEqual" allowBlank="1" showErrorMessage="1" errorTitle="Error on numerical value" error="Value must be greater or equal to 0.0" sqref="I25">
      <formula1>0</formula1>
    </dataValidation>
    <dataValidation type="decimal" operator="lessThanOrEqual" allowBlank="1" showErrorMessage="1" errorTitle="Error on numerical value" error="Value must be less or equal to 0.0" sqref="I25">
      <formula1>0</formula1>
    </dataValidation>
    <dataValidation type="decimal" operator="greaterThanOrEqual" allowBlank="1" showErrorMessage="1" errorTitle="Error on numerical value" error="Value must be greater or equal to 0.0" sqref="J25">
      <formula1>0</formula1>
    </dataValidation>
    <dataValidation type="decimal" operator="lessThanOrEqual" allowBlank="1" showErrorMessage="1" errorTitle="Error on numerical value" error="Value must be less or equal to 0.0" sqref="J25">
      <formula1>0</formula1>
    </dataValidation>
    <dataValidation type="decimal" operator="greaterThanOrEqual" allowBlank="1" showErrorMessage="1" errorTitle="Error on numerical value" error="Value must be greater or equal to 0.0" sqref="K25">
      <formula1>0</formula1>
    </dataValidation>
    <dataValidation type="decimal" operator="lessThanOrEqual" allowBlank="1" showErrorMessage="1" errorTitle="Error on numerical value" error="Value must be less or equal to 0.0" sqref="K25">
      <formula1>0</formula1>
    </dataValidation>
    <dataValidation type="decimal" operator="greaterThanOrEqual" allowBlank="1" showErrorMessage="1" errorTitle="Error on numerical value" error="Value must be greater or equal to 0.0" sqref="H26">
      <formula1>0</formula1>
    </dataValidation>
    <dataValidation type="decimal" operator="lessThanOrEqual" allowBlank="1" showErrorMessage="1" errorTitle="Error on numerical value" error="Value must be less or equal to 0.0" sqref="H26">
      <formula1>0</formula1>
    </dataValidation>
    <dataValidation type="decimal" operator="greaterThanOrEqual" allowBlank="1" showErrorMessage="1" errorTitle="Error on numerical value" error="Value must be greater or equal to 0.0" sqref="I26">
      <formula1>0</formula1>
    </dataValidation>
    <dataValidation type="decimal" operator="lessThanOrEqual" allowBlank="1" showErrorMessage="1" errorTitle="Error on numerical value" error="Value must be less or equal to 0.0" sqref="I26">
      <formula1>0</formula1>
    </dataValidation>
    <dataValidation type="decimal" operator="greaterThanOrEqual" allowBlank="1" showErrorMessage="1" errorTitle="Error on numerical value" error="Value must be greater or equal to 0.0" sqref="J26">
      <formula1>0</formula1>
    </dataValidation>
    <dataValidation type="decimal" operator="lessThanOrEqual" allowBlank="1" showErrorMessage="1" errorTitle="Error on numerical value" error="Value must be less or equal to 0.0" sqref="J26">
      <formula1>0</formula1>
    </dataValidation>
    <dataValidation type="decimal" operator="greaterThanOrEqual" allowBlank="1" showErrorMessage="1" errorTitle="Error on numerical value" error="Value must be greater or equal to 0.0" sqref="K26">
      <formula1>0</formula1>
    </dataValidation>
    <dataValidation type="decimal" operator="lessThanOrEqual" allowBlank="1" showErrorMessage="1" errorTitle="Error on numerical value" error="Value must be less or equal to 0.0" sqref="K26">
      <formula1>0</formula1>
    </dataValidation>
    <dataValidation type="decimal" operator="greaterThanOrEqual" allowBlank="1" showErrorMessage="1" errorTitle="Error on numerical value" error="Value must be greater or equal to 0.0" sqref="H27">
      <formula1>0</formula1>
    </dataValidation>
    <dataValidation type="decimal" operator="lessThanOrEqual" allowBlank="1" showErrorMessage="1" errorTitle="Error on numerical value" error="Value must be less or equal to 0.0" sqref="H27">
      <formula1>0</formula1>
    </dataValidation>
    <dataValidation type="decimal" operator="greaterThanOrEqual" allowBlank="1" showErrorMessage="1" errorTitle="Error on numerical value" error="Value must be greater or equal to 0.0" sqref="I27">
      <formula1>0</formula1>
    </dataValidation>
    <dataValidation type="decimal" operator="lessThanOrEqual" allowBlank="1" showErrorMessage="1" errorTitle="Error on numerical value" error="Value must be less or equal to 0.0" sqref="I27">
      <formula1>0</formula1>
    </dataValidation>
    <dataValidation type="decimal" operator="greaterThanOrEqual" allowBlank="1" showErrorMessage="1" errorTitle="Error on numerical value" error="Value must be greater or equal to 0.0" sqref="J27">
      <formula1>0</formula1>
    </dataValidation>
    <dataValidation type="decimal" operator="lessThanOrEqual" allowBlank="1" showErrorMessage="1" errorTitle="Error on numerical value" error="Value must be less or equal to 0.0" sqref="J27">
      <formula1>0</formula1>
    </dataValidation>
    <dataValidation type="decimal" operator="greaterThanOrEqual" allowBlank="1" showErrorMessage="1" errorTitle="Error on numerical value" error="Value must be greater or equal to 0.0" sqref="K27">
      <formula1>0</formula1>
    </dataValidation>
    <dataValidation type="decimal" operator="lessThanOrEqual" allowBlank="1" showErrorMessage="1" errorTitle="Error on numerical value" error="Value must be less or equal to 0.0" sqref="K27">
      <formula1>0</formula1>
    </dataValidation>
    <dataValidation type="decimal" operator="greaterThanOrEqual" allowBlank="1" showErrorMessage="1" errorTitle="Error on numerical value" error="Value must be greater or equal to 0.0" sqref="H28">
      <formula1>0</formula1>
    </dataValidation>
    <dataValidation type="decimal" operator="lessThanOrEqual" allowBlank="1" showErrorMessage="1" errorTitle="Error on numerical value" error="Value must be less or equal to 0.0" sqref="H28">
      <formula1>0</formula1>
    </dataValidation>
    <dataValidation type="decimal" operator="greaterThanOrEqual" allowBlank="1" showErrorMessage="1" errorTitle="Error on numerical value" error="Value must be greater or equal to 0.0" sqref="I28">
      <formula1>0</formula1>
    </dataValidation>
    <dataValidation type="decimal" operator="lessThanOrEqual" allowBlank="1" showErrorMessage="1" errorTitle="Error on numerical value" error="Value must be less or equal to 0.0" sqref="I28">
      <formula1>0</formula1>
    </dataValidation>
    <dataValidation type="decimal" operator="greaterThanOrEqual" allowBlank="1" showErrorMessage="1" errorTitle="Error on numerical value" error="Value must be greater or equal to 0.0" sqref="J28">
      <formula1>0</formula1>
    </dataValidation>
    <dataValidation type="decimal" operator="lessThanOrEqual" allowBlank="1" showErrorMessage="1" errorTitle="Error on numerical value" error="Value must be less or equal to 0.0" sqref="J28">
      <formula1>0</formula1>
    </dataValidation>
    <dataValidation type="decimal" operator="greaterThanOrEqual" allowBlank="1" showErrorMessage="1" errorTitle="Error on numerical value" error="Value must be greater or equal to 0.0" sqref="K28">
      <formula1>0</formula1>
    </dataValidation>
    <dataValidation type="decimal" operator="lessThanOrEqual" allowBlank="1" showErrorMessage="1" errorTitle="Error on numerical value" error="Value must be less or equal to 0.0" sqref="K28">
      <formula1>0</formula1>
    </dataValidation>
    <dataValidation type="decimal" operator="greaterThanOrEqual" allowBlank="1" showErrorMessage="1" errorTitle="Error on numerical value" error="Value must be greater or equal to 0.0" sqref="H29">
      <formula1>0</formula1>
    </dataValidation>
    <dataValidation type="decimal" operator="lessThanOrEqual" allowBlank="1" showErrorMessage="1" errorTitle="Error on numerical value" error="Value must be less or equal to 0.0" sqref="H29">
      <formula1>0</formula1>
    </dataValidation>
    <dataValidation type="decimal" operator="greaterThanOrEqual" allowBlank="1" showErrorMessage="1" errorTitle="Error on numerical value" error="Value must be greater or equal to 0.0" sqref="I29">
      <formula1>0</formula1>
    </dataValidation>
    <dataValidation type="decimal" operator="lessThanOrEqual" allowBlank="1" showErrorMessage="1" errorTitle="Error on numerical value" error="Value must be less or equal to 0.0" sqref="I29">
      <formula1>0</formula1>
    </dataValidation>
    <dataValidation type="decimal" operator="greaterThanOrEqual" allowBlank="1" showErrorMessage="1" errorTitle="Error on numerical value" error="Value must be greater or equal to 0.0" sqref="J29">
      <formula1>0</formula1>
    </dataValidation>
    <dataValidation type="decimal" operator="lessThanOrEqual" allowBlank="1" showErrorMessage="1" errorTitle="Error on numerical value" error="Value must be less or equal to 0.0" sqref="J29">
      <formula1>0</formula1>
    </dataValidation>
    <dataValidation type="decimal" operator="greaterThanOrEqual" allowBlank="1" showErrorMessage="1" errorTitle="Error on numerical value" error="Value must be greater or equal to 0.0" sqref="K29">
      <formula1>0</formula1>
    </dataValidation>
    <dataValidation type="decimal" operator="lessThanOrEqual" allowBlank="1" showErrorMessage="1" errorTitle="Error on numerical value" error="Value must be less or equal to 0.0" sqref="K29">
      <formula1>0</formula1>
    </dataValidation>
    <dataValidation type="decimal" operator="greaterThanOrEqual" allowBlank="1" showErrorMessage="1" errorTitle="Error on numerical value" error="Value must be greater or equal to 0.0" sqref="H30">
      <formula1>0</formula1>
    </dataValidation>
    <dataValidation type="decimal" operator="lessThanOrEqual" allowBlank="1" showErrorMessage="1" errorTitle="Error on numerical value" error="Value must be less or equal to 0.0" sqref="H30">
      <formula1>0</formula1>
    </dataValidation>
    <dataValidation type="decimal" operator="greaterThanOrEqual" allowBlank="1" showErrorMessage="1" errorTitle="Error on numerical value" error="Value must be greater or equal to 0.0" sqref="I30">
      <formula1>0</formula1>
    </dataValidation>
    <dataValidation type="decimal" operator="lessThanOrEqual" allowBlank="1" showErrorMessage="1" errorTitle="Error on numerical value" error="Value must be less or equal to 0.0" sqref="I30">
      <formula1>0</formula1>
    </dataValidation>
    <dataValidation type="decimal" operator="greaterThanOrEqual" allowBlank="1" showErrorMessage="1" errorTitle="Error on numerical value" error="Value must be greater or equal to 0.0" sqref="J30">
      <formula1>0</formula1>
    </dataValidation>
    <dataValidation type="decimal" operator="lessThanOrEqual" allowBlank="1" showErrorMessage="1" errorTitle="Error on numerical value" error="Value must be less or equal to 0.0" sqref="J30">
      <formula1>0</formula1>
    </dataValidation>
    <dataValidation type="decimal" operator="greaterThanOrEqual" allowBlank="1" showErrorMessage="1" errorTitle="Error on numerical value" error="Value must be greater or equal to 0.0" sqref="K30">
      <formula1>0</formula1>
    </dataValidation>
    <dataValidation type="decimal" operator="lessThanOrEqual" allowBlank="1" showErrorMessage="1" errorTitle="Error on numerical value" error="Value must be less or equal to 0.0" sqref="K30">
      <formula1>0</formula1>
    </dataValidation>
    <dataValidation type="decimal" operator="greaterThanOrEqual" allowBlank="1" showErrorMessage="1" errorTitle="Error on numerical value" error="Value must be greater or equal to 0.0" sqref="H31">
      <formula1>0</formula1>
    </dataValidation>
    <dataValidation type="decimal" operator="lessThanOrEqual" allowBlank="1" showErrorMessage="1" errorTitle="Error on numerical value" error="Value must be less or equal to 0.0" sqref="H31">
      <formula1>0</formula1>
    </dataValidation>
    <dataValidation type="decimal" operator="greaterThanOrEqual" allowBlank="1" showErrorMessage="1" errorTitle="Error on numerical value" error="Value must be greater or equal to 0.0" sqref="I31">
      <formula1>0</formula1>
    </dataValidation>
    <dataValidation type="decimal" operator="lessThanOrEqual" allowBlank="1" showErrorMessage="1" errorTitle="Error on numerical value" error="Value must be less or equal to 0.0" sqref="I31">
      <formula1>0</formula1>
    </dataValidation>
    <dataValidation type="decimal" operator="greaterThanOrEqual" allowBlank="1" showErrorMessage="1" errorTitle="Error on numerical value" error="Value must be greater or equal to 0.0" sqref="J31">
      <formula1>0</formula1>
    </dataValidation>
    <dataValidation type="decimal" operator="lessThanOrEqual" allowBlank="1" showErrorMessage="1" errorTitle="Error on numerical value" error="Value must be less or equal to 0.0" sqref="J31">
      <formula1>0</formula1>
    </dataValidation>
    <dataValidation type="decimal" operator="greaterThanOrEqual" allowBlank="1" showErrorMessage="1" errorTitle="Error on numerical value" error="Value must be greater or equal to 0.0" sqref="K31">
      <formula1>0</formula1>
    </dataValidation>
    <dataValidation type="decimal" operator="lessThanOrEqual" allowBlank="1" showErrorMessage="1" errorTitle="Error on numerical value" error="Value must be less or equal to 0.0" sqref="K31">
      <formula1>0</formula1>
    </dataValidation>
    <dataValidation type="decimal" operator="greaterThanOrEqual" allowBlank="1" showErrorMessage="1" errorTitle="Error on numerical value" error="Value must be greater or equal to 0.0" sqref="H32">
      <formula1>0</formula1>
    </dataValidation>
    <dataValidation type="decimal" operator="lessThanOrEqual" allowBlank="1" showErrorMessage="1" errorTitle="Error on numerical value" error="Value must be less or equal to 0.0" sqref="H32">
      <formula1>0</formula1>
    </dataValidation>
    <dataValidation type="decimal" operator="greaterThanOrEqual" allowBlank="1" showErrorMessage="1" errorTitle="Error on numerical value" error="Value must be greater or equal to 0.0" sqref="I32">
      <formula1>0</formula1>
    </dataValidation>
    <dataValidation type="decimal" operator="lessThanOrEqual" allowBlank="1" showErrorMessage="1" errorTitle="Error on numerical value" error="Value must be less or equal to 0.0" sqref="I32">
      <formula1>0</formula1>
    </dataValidation>
    <dataValidation type="decimal" operator="greaterThanOrEqual" allowBlank="1" showErrorMessage="1" errorTitle="Error on numerical value" error="Value must be greater or equal to 0.0" sqref="J32">
      <formula1>0</formula1>
    </dataValidation>
    <dataValidation type="decimal" operator="lessThanOrEqual" allowBlank="1" showErrorMessage="1" errorTitle="Error on numerical value" error="Value must be less or equal to 0.0" sqref="J32">
      <formula1>0</formula1>
    </dataValidation>
    <dataValidation type="decimal" operator="greaterThanOrEqual" allowBlank="1" showErrorMessage="1" errorTitle="Error on numerical value" error="Value must be greater or equal to 0.0" sqref="K32">
      <formula1>0</formula1>
    </dataValidation>
    <dataValidation type="decimal" operator="lessThanOrEqual" allowBlank="1" showErrorMessage="1" errorTitle="Error on numerical value" error="Value must be less or equal to 0.0" sqref="K32">
      <formula1>0</formula1>
    </dataValidation>
    <dataValidation type="decimal" operator="greaterThanOrEqual" allowBlank="1" showErrorMessage="1" errorTitle="Error on numerical value" error="Value must be greater or equal to 0.0" sqref="H33">
      <formula1>0</formula1>
    </dataValidation>
    <dataValidation type="decimal" operator="lessThanOrEqual" allowBlank="1" showErrorMessage="1" errorTitle="Error on numerical value" error="Value must be less or equal to 0.0" sqref="H33">
      <formula1>0</formula1>
    </dataValidation>
    <dataValidation type="decimal" operator="greaterThanOrEqual" allowBlank="1" showErrorMessage="1" errorTitle="Error on numerical value" error="Value must be greater or equal to 0.0" sqref="I33">
      <formula1>0</formula1>
    </dataValidation>
    <dataValidation type="decimal" operator="lessThanOrEqual" allowBlank="1" showErrorMessage="1" errorTitle="Error on numerical value" error="Value must be less or equal to 0.0" sqref="I33">
      <formula1>0</formula1>
    </dataValidation>
    <dataValidation type="decimal" operator="greaterThanOrEqual" allowBlank="1" showErrorMessage="1" errorTitle="Error on numerical value" error="Value must be greater or equal to 0.0" sqref="J33">
      <formula1>0</formula1>
    </dataValidation>
    <dataValidation type="decimal" operator="lessThanOrEqual" allowBlank="1" showErrorMessage="1" errorTitle="Error on numerical value" error="Value must be less or equal to 0.0" sqref="J33">
      <formula1>0</formula1>
    </dataValidation>
    <dataValidation type="decimal" operator="greaterThanOrEqual" allowBlank="1" showErrorMessage="1" errorTitle="Error on numerical value" error="Value must be greater or equal to 0.0" sqref="K33">
      <formula1>0</formula1>
    </dataValidation>
    <dataValidation type="decimal" operator="lessThanOrEqual" allowBlank="1" showErrorMessage="1" errorTitle="Error on numerical value" error="Value must be less or equal to 0.0" sqref="K33">
      <formula1>0</formula1>
    </dataValidation>
    <dataValidation type="decimal" operator="greaterThanOrEqual" allowBlank="1" showErrorMessage="1" errorTitle="Error on numerical value" error="Value must be greater or equal to 0.0" sqref="H34">
      <formula1>0</formula1>
    </dataValidation>
    <dataValidation type="decimal" operator="lessThanOrEqual" allowBlank="1" showErrorMessage="1" errorTitle="Error on numerical value" error="Value must be less or equal to 0.0" sqref="H34">
      <formula1>0</formula1>
    </dataValidation>
    <dataValidation type="decimal" operator="greaterThanOrEqual" allowBlank="1" showErrorMessage="1" errorTitle="Error on numerical value" error="Value must be greater or equal to 0.0" sqref="I34">
      <formula1>0</formula1>
    </dataValidation>
    <dataValidation type="decimal" operator="lessThanOrEqual" allowBlank="1" showErrorMessage="1" errorTitle="Error on numerical value" error="Value must be less or equal to 0.0" sqref="I34">
      <formula1>0</formula1>
    </dataValidation>
    <dataValidation type="decimal" operator="greaterThanOrEqual" allowBlank="1" showErrorMessage="1" errorTitle="Error on numerical value" error="Value must be greater or equal to 0.0" sqref="J34">
      <formula1>0</formula1>
    </dataValidation>
    <dataValidation type="decimal" operator="lessThanOrEqual" allowBlank="1" showErrorMessage="1" errorTitle="Error on numerical value" error="Value must be less or equal to 0.0" sqref="J34">
      <formula1>0</formula1>
    </dataValidation>
    <dataValidation type="decimal" operator="greaterThanOrEqual" allowBlank="1" showErrorMessage="1" errorTitle="Error on numerical value" error="Value must be greater or equal to 0.0" sqref="K34">
      <formula1>0</formula1>
    </dataValidation>
    <dataValidation type="decimal" operator="lessThanOrEqual" allowBlank="1" showErrorMessage="1" errorTitle="Error on numerical value" error="Value must be less or equal to 0.0" sqref="K34">
      <formula1>0</formula1>
    </dataValidation>
    <dataValidation type="decimal" operator="greaterThanOrEqual" allowBlank="1" showErrorMessage="1" errorTitle="Error on numerical value" error="Value must be greater or equal to 0.0" sqref="H35">
      <formula1>0</formula1>
    </dataValidation>
    <dataValidation type="decimal" operator="lessThanOrEqual" allowBlank="1" showErrorMessage="1" errorTitle="Error on numerical value" error="Value must be less or equal to 0.0" sqref="H35">
      <formula1>0</formula1>
    </dataValidation>
    <dataValidation type="decimal" operator="greaterThanOrEqual" allowBlank="1" showErrorMessage="1" errorTitle="Error on numerical value" error="Value must be greater or equal to 0.0" sqref="I35">
      <formula1>0</formula1>
    </dataValidation>
    <dataValidation type="decimal" operator="lessThanOrEqual" allowBlank="1" showErrorMessage="1" errorTitle="Error on numerical value" error="Value must be less or equal to 0.0" sqref="I35">
      <formula1>0</formula1>
    </dataValidation>
    <dataValidation type="decimal" operator="greaterThanOrEqual" allowBlank="1" showErrorMessage="1" errorTitle="Error on numerical value" error="Value must be greater or equal to 0.0" sqref="J35">
      <formula1>0</formula1>
    </dataValidation>
    <dataValidation type="decimal" operator="lessThanOrEqual" allowBlank="1" showErrorMessage="1" errorTitle="Error on numerical value" error="Value must be less or equal to 0.0" sqref="J35">
      <formula1>0</formula1>
    </dataValidation>
    <dataValidation type="decimal" operator="greaterThanOrEqual" allowBlank="1" showErrorMessage="1" errorTitle="Error on numerical value" error="Value must be greater or equal to 0.0" sqref="K35">
      <formula1>0</formula1>
    </dataValidation>
    <dataValidation type="decimal" operator="lessThanOrEqual" allowBlank="1" showErrorMessage="1" errorTitle="Error on numerical value" error="Value must be less or equal to 0.0" sqref="K3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2" width="39" customWidth="1"/>
    <col min="3" max="3" width="15.5703125" customWidth="1"/>
    <col min="4" max="4" width="16.140625" customWidth="1"/>
    <col min="5" max="5" width="5.5703125" customWidth="1"/>
    <col min="6" max="6" width="5.42578125" customWidth="1"/>
    <col min="7" max="7" width="11" customWidth="1"/>
    <col min="8" max="8" width="5" customWidth="1"/>
    <col min="9" max="9" width="7.42578125" customWidth="1"/>
    <col min="10" max="10" width="11.85546875" customWidth="1"/>
    <col min="11" max="11" width="16.42578125" customWidth="1"/>
  </cols>
  <sheetData>
    <row r="1" spans="1:11" x14ac:dyDescent="0.25">
      <c r="A1" s="1003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2</v>
      </c>
      <c r="H1" s="8654" t="s">
        <v>2</v>
      </c>
      <c r="I1" s="8654" t="s">
        <v>2</v>
      </c>
      <c r="J1" s="1003" t="s">
        <v>17</v>
      </c>
      <c r="K1" s="1003" t="s">
        <v>32</v>
      </c>
    </row>
    <row r="2" spans="1:11" x14ac:dyDescent="0.25">
      <c r="A2" s="1004" t="s">
        <v>5</v>
      </c>
      <c r="B2" s="1004" t="s">
        <v>6</v>
      </c>
      <c r="C2" s="1004" t="s">
        <v>7</v>
      </c>
      <c r="D2" s="1004" t="s">
        <v>8</v>
      </c>
      <c r="E2" s="1004" t="s">
        <v>18</v>
      </c>
      <c r="F2" s="1004" t="s">
        <v>33</v>
      </c>
      <c r="G2" s="1004" t="s">
        <v>10</v>
      </c>
      <c r="H2" s="1004" t="s">
        <v>34</v>
      </c>
      <c r="I2" s="1004" t="s">
        <v>35</v>
      </c>
      <c r="J2" s="1004" t="s">
        <v>19</v>
      </c>
      <c r="K2" s="1004" t="s">
        <v>36</v>
      </c>
    </row>
    <row r="3" spans="1:11" x14ac:dyDescent="0.25">
      <c r="A3" s="1005" t="str">
        <f>IF(COUNTIF(B3:Z3, "*") &gt; 0,"node_excel_8f8b3f46-7357-4c3b-b7da-5ebe2bfed386", "")</f>
        <v/>
      </c>
      <c r="B3" s="1006"/>
      <c r="C3" s="1007"/>
      <c r="D3" s="1008"/>
      <c r="E3" s="1009"/>
      <c r="F3" s="1010"/>
      <c r="G3" s="1011"/>
      <c r="H3" s="1012"/>
      <c r="I3" s="1013"/>
      <c r="J3" s="1014"/>
      <c r="K3" s="1015"/>
    </row>
    <row r="4" spans="1:11" x14ac:dyDescent="0.25">
      <c r="A4" s="1016" t="str">
        <f>IF(COUNTIF(B4:Z4, "*") &gt; 0,"node_excel_5cbb95fc-6fcd-4e1f-8aad-8db1288d88e4", "")</f>
        <v/>
      </c>
      <c r="B4" s="1017"/>
      <c r="C4" s="1018"/>
      <c r="D4" s="1019"/>
      <c r="E4" s="1020"/>
      <c r="F4" s="1021"/>
      <c r="G4" s="1022"/>
      <c r="H4" s="1023"/>
      <c r="I4" s="1024"/>
      <c r="J4" s="1025"/>
      <c r="K4" s="1026"/>
    </row>
    <row r="5" spans="1:11" x14ac:dyDescent="0.25">
      <c r="A5" s="1027" t="str">
        <f>IF(COUNTIF(B5:Z5, "*") &gt; 0,"node_excel_04413d94-6a66-4d5f-8413-e84593b5a864", "")</f>
        <v/>
      </c>
      <c r="B5" s="1028"/>
      <c r="C5" s="1029"/>
      <c r="D5" s="1030"/>
      <c r="E5" s="1031"/>
      <c r="F5" s="1032"/>
      <c r="G5" s="1033"/>
      <c r="H5" s="1034"/>
      <c r="I5" s="1035"/>
      <c r="J5" s="1036"/>
      <c r="K5" s="1037"/>
    </row>
    <row r="6" spans="1:11" x14ac:dyDescent="0.25">
      <c r="A6" s="1038" t="str">
        <f>IF(COUNTIF(B6:Z6, "*") &gt; 0,"node_excel_62f4419f-d9bc-4620-b16d-df9cfbe5b48b", "")</f>
        <v/>
      </c>
      <c r="B6" s="1039"/>
      <c r="C6" s="1040"/>
      <c r="D6" s="1041"/>
      <c r="E6" s="1042"/>
      <c r="F6" s="1043"/>
      <c r="G6" s="1044"/>
      <c r="H6" s="1045"/>
      <c r="I6" s="1046"/>
      <c r="J6" s="1047"/>
      <c r="K6" s="1048"/>
    </row>
    <row r="7" spans="1:11" x14ac:dyDescent="0.25">
      <c r="A7" s="1049" t="str">
        <f>IF(COUNTIF(B7:Z7, "*") &gt; 0,"node_excel_cf7e0288-1247-40b1-a04a-a53ae70cc4b5", "")</f>
        <v/>
      </c>
      <c r="B7" s="1050"/>
      <c r="C7" s="1051"/>
      <c r="D7" s="1052"/>
      <c r="E7" s="1053"/>
      <c r="F7" s="1054"/>
      <c r="G7" s="1055"/>
      <c r="H7" s="1056"/>
      <c r="I7" s="1057"/>
      <c r="J7" s="1058"/>
      <c r="K7" s="1059"/>
    </row>
    <row r="8" spans="1:11" x14ac:dyDescent="0.25">
      <c r="A8" s="1060" t="str">
        <f>IF(COUNTIF(B8:Z8, "*") &gt; 0,"node_excel_edba4eb0-a5b3-4b53-b376-f91cbfb5f27e", "")</f>
        <v/>
      </c>
      <c r="B8" s="1061"/>
      <c r="C8" s="1062"/>
      <c r="D8" s="1063"/>
      <c r="E8" s="1064"/>
      <c r="F8" s="1065"/>
      <c r="G8" s="1066"/>
      <c r="H8" s="1067"/>
      <c r="I8" s="1068"/>
      <c r="J8" s="1069"/>
      <c r="K8" s="1070"/>
    </row>
    <row r="9" spans="1:11" x14ac:dyDescent="0.25">
      <c r="A9" s="1071" t="str">
        <f>IF(COUNTIF(B9:Z9, "*") &gt; 0,"node_excel_3c0a7853-19e8-4176-9984-f53504c6ecec", "")</f>
        <v/>
      </c>
      <c r="B9" s="1072"/>
      <c r="C9" s="1073"/>
      <c r="D9" s="1074"/>
      <c r="E9" s="1075"/>
      <c r="F9" s="1076"/>
      <c r="G9" s="1077"/>
      <c r="H9" s="1078"/>
      <c r="I9" s="1079"/>
      <c r="J9" s="1080"/>
      <c r="K9" s="1081"/>
    </row>
    <row r="10" spans="1:11" x14ac:dyDescent="0.25">
      <c r="A10" s="1082" t="str">
        <f>IF(COUNTIF(B10:Z10, "*") &gt; 0,"node_excel_77503071-d498-4f5f-bec4-b18c5759ab8a", "")</f>
        <v/>
      </c>
      <c r="B10" s="1083"/>
      <c r="C10" s="1084"/>
      <c r="D10" s="1085"/>
      <c r="E10" s="1086"/>
      <c r="F10" s="1087"/>
      <c r="G10" s="1088"/>
      <c r="H10" s="1089"/>
      <c r="I10" s="1090"/>
      <c r="J10" s="1091"/>
      <c r="K10" s="1092"/>
    </row>
    <row r="11" spans="1:11" x14ac:dyDescent="0.25">
      <c r="A11" s="1093" t="str">
        <f>IF(COUNTIF(B11:Z11, "*") &gt; 0,"node_excel_2b2e1bfd-ab12-4524-9c69-e15709da7f17", "")</f>
        <v/>
      </c>
      <c r="B11" s="1094"/>
      <c r="C11" s="1095"/>
      <c r="D11" s="1096"/>
      <c r="E11" s="1097"/>
      <c r="F11" s="1098"/>
      <c r="G11" s="1099"/>
      <c r="H11" s="1100"/>
      <c r="I11" s="1101"/>
      <c r="J11" s="1102"/>
      <c r="K11" s="1103"/>
    </row>
    <row r="12" spans="1:11" x14ac:dyDescent="0.25">
      <c r="A12" s="1104" t="str">
        <f>IF(COUNTIF(B12:Z12, "*") &gt; 0,"node_excel_e048a294-867c-47ac-a965-a8ce49391bd1", "")</f>
        <v/>
      </c>
      <c r="B12" s="1105"/>
      <c r="C12" s="1106"/>
      <c r="D12" s="1107"/>
      <c r="E12" s="1108"/>
      <c r="F12" s="1109"/>
      <c r="G12" s="1110"/>
      <c r="H12" s="1111"/>
      <c r="I12" s="1112"/>
      <c r="J12" s="1113"/>
      <c r="K12" s="1114"/>
    </row>
    <row r="13" spans="1:11" x14ac:dyDescent="0.25">
      <c r="A13" s="1115" t="str">
        <f>IF(COUNTIF(B13:Z13, "*") &gt; 0,"node_excel_1a0e8519-7b4c-436a-b948-ba2d16c263e6", "")</f>
        <v/>
      </c>
      <c r="B13" s="1116"/>
      <c r="C13" s="1117"/>
      <c r="D13" s="1118"/>
      <c r="E13" s="1119"/>
      <c r="F13" s="1120"/>
      <c r="G13" s="1121"/>
      <c r="H13" s="1122"/>
      <c r="I13" s="1123"/>
      <c r="J13" s="1124"/>
      <c r="K13" s="1125"/>
    </row>
    <row r="14" spans="1:11" x14ac:dyDescent="0.25">
      <c r="A14" s="1126" t="str">
        <f>IF(COUNTIF(B14:Z14, "*") &gt; 0,"node_excel_322d8f6d-0bc8-4dc1-8e6d-37166ea7b3cd", "")</f>
        <v/>
      </c>
      <c r="B14" s="1127"/>
      <c r="C14" s="1128"/>
      <c r="D14" s="1129"/>
      <c r="E14" s="1130"/>
      <c r="F14" s="1131"/>
      <c r="G14" s="1132"/>
      <c r="H14" s="1133"/>
      <c r="I14" s="1134"/>
      <c r="J14" s="1135"/>
      <c r="K14" s="1136"/>
    </row>
    <row r="15" spans="1:11" x14ac:dyDescent="0.25">
      <c r="A15" s="1137" t="str">
        <f>IF(COUNTIF(B15:Z15, "*") &gt; 0,"node_excel_254b0a6f-89d6-4168-b38d-698ac472a09d", "")</f>
        <v/>
      </c>
      <c r="B15" s="1138"/>
      <c r="C15" s="1139"/>
      <c r="D15" s="1140"/>
      <c r="E15" s="1141"/>
      <c r="F15" s="1142"/>
      <c r="G15" s="1143"/>
      <c r="H15" s="1144"/>
      <c r="I15" s="1145"/>
      <c r="J15" s="1146"/>
      <c r="K15" s="1147"/>
    </row>
    <row r="16" spans="1:11" x14ac:dyDescent="0.25">
      <c r="A16" s="1148" t="str">
        <f>IF(COUNTIF(B16:Z16, "*") &gt; 0,"node_excel_7262e9c1-eca7-415a-8d6c-415d6599002c", "")</f>
        <v/>
      </c>
      <c r="B16" s="1149"/>
      <c r="C16" s="1150"/>
      <c r="D16" s="1151"/>
      <c r="E16" s="1152"/>
      <c r="F16" s="1153"/>
      <c r="G16" s="1154"/>
      <c r="H16" s="1155"/>
      <c r="I16" s="1156"/>
      <c r="J16" s="1157"/>
      <c r="K16" s="1158"/>
    </row>
    <row r="17" spans="1:11" x14ac:dyDescent="0.25">
      <c r="A17" s="1159" t="str">
        <f>IF(COUNTIF(B17:Z17, "*") &gt; 0,"node_excel_dc7cbc7f-13f5-4559-82aa-faa199e8cf2b", "")</f>
        <v/>
      </c>
      <c r="B17" s="1160"/>
      <c r="C17" s="1161"/>
      <c r="D17" s="1162"/>
      <c r="E17" s="1163"/>
      <c r="F17" s="1164"/>
      <c r="G17" s="1165"/>
      <c r="H17" s="1166"/>
      <c r="I17" s="1167"/>
      <c r="J17" s="1168"/>
      <c r="K17" s="1169"/>
    </row>
    <row r="18" spans="1:11" x14ac:dyDescent="0.25">
      <c r="A18" s="1170" t="str">
        <f>IF(COUNTIF(B18:Z18, "*") &gt; 0,"node_excel_e84e8a18-862a-47b1-a2ac-3971b21b2f30", "")</f>
        <v/>
      </c>
      <c r="B18" s="1171"/>
      <c r="C18" s="1172"/>
      <c r="D18" s="1173"/>
      <c r="E18" s="1174"/>
      <c r="F18" s="1175"/>
      <c r="G18" s="1176"/>
      <c r="H18" s="1177"/>
      <c r="I18" s="1178"/>
      <c r="J18" s="1179"/>
      <c r="K18" s="1180"/>
    </row>
    <row r="19" spans="1:11" x14ac:dyDescent="0.25">
      <c r="A19" s="1181" t="str">
        <f>IF(COUNTIF(B19:Z19, "*") &gt; 0,"node_excel_9d8fa874-8a3e-43f0-ba35-d8364596f8d5", "")</f>
        <v/>
      </c>
      <c r="B19" s="1182"/>
      <c r="C19" s="1183"/>
      <c r="D19" s="1184"/>
      <c r="E19" s="1185"/>
      <c r="F19" s="1186"/>
      <c r="G19" s="1187"/>
      <c r="H19" s="1188"/>
      <c r="I19" s="1189"/>
      <c r="J19" s="1190"/>
      <c r="K19" s="1191"/>
    </row>
    <row r="20" spans="1:11" x14ac:dyDescent="0.25">
      <c r="A20" s="1192" t="str">
        <f>IF(COUNTIF(B20:Z20, "*") &gt; 0,"node_excel_08284d7d-9a22-420d-be67-4d705af3b63f", "")</f>
        <v/>
      </c>
      <c r="B20" s="1193"/>
      <c r="C20" s="1194"/>
      <c r="D20" s="1195"/>
      <c r="E20" s="1196"/>
      <c r="F20" s="1197"/>
      <c r="G20" s="1198"/>
      <c r="H20" s="1199"/>
      <c r="I20" s="1200"/>
      <c r="J20" s="1201"/>
      <c r="K20" s="1202"/>
    </row>
    <row r="21" spans="1:11" x14ac:dyDescent="0.25">
      <c r="A21" s="1203" t="str">
        <f>IF(COUNTIF(B21:Z21, "*") &gt; 0,"node_excel_8dd9ce40-3e32-4eb4-9f85-6ec78ae1289c", "")</f>
        <v/>
      </c>
      <c r="B21" s="1204"/>
      <c r="C21" s="1205"/>
      <c r="D21" s="1206"/>
      <c r="E21" s="1207"/>
      <c r="F21" s="1208"/>
      <c r="G21" s="1209"/>
      <c r="H21" s="1210"/>
      <c r="I21" s="1211"/>
      <c r="J21" s="1212"/>
      <c r="K21" s="1213"/>
    </row>
    <row r="22" spans="1:11" x14ac:dyDescent="0.25">
      <c r="A22" s="1214" t="str">
        <f>IF(COUNTIF(B22:Z22, "*") &gt; 0,"node_excel_7bac6cd9-3727-4b24-81ed-723938057cea", "")</f>
        <v/>
      </c>
      <c r="B22" s="1215"/>
      <c r="C22" s="1216"/>
      <c r="D22" s="1217"/>
      <c r="E22" s="1218"/>
      <c r="F22" s="1219"/>
      <c r="G22" s="1220"/>
      <c r="H22" s="1221"/>
      <c r="I22" s="1222"/>
      <c r="J22" s="1223"/>
      <c r="K22" s="1224"/>
    </row>
    <row r="23" spans="1:11" x14ac:dyDescent="0.25">
      <c r="A23" s="1225" t="str">
        <f>IF(COUNTIF(B23:Z23, "*") &gt; 0,"node_excel_338495d4-ee9b-4cbf-9c2b-4cec5e36c348", "")</f>
        <v/>
      </c>
      <c r="B23" s="1226"/>
      <c r="C23" s="1227"/>
      <c r="D23" s="1228"/>
      <c r="E23" s="1229"/>
      <c r="F23" s="1230"/>
      <c r="G23" s="1231"/>
      <c r="H23" s="1232"/>
      <c r="I23" s="1233"/>
      <c r="J23" s="1234"/>
      <c r="K23" s="1235"/>
    </row>
    <row r="24" spans="1:11" x14ac:dyDescent="0.25">
      <c r="A24" s="1236" t="str">
        <f>IF(COUNTIF(B24:Z24, "*") &gt; 0,"node_excel_0b2d21a3-3fa3-4130-982a-806a14739c99", "")</f>
        <v/>
      </c>
      <c r="B24" s="1237"/>
      <c r="C24" s="1238"/>
      <c r="D24" s="1239"/>
      <c r="E24" s="1240"/>
      <c r="F24" s="1241"/>
      <c r="G24" s="1242"/>
      <c r="H24" s="1243"/>
      <c r="I24" s="1244"/>
      <c r="J24" s="1245"/>
      <c r="K24" s="1246"/>
    </row>
    <row r="25" spans="1:11" x14ac:dyDescent="0.25">
      <c r="A25" s="1247" t="str">
        <f>IF(COUNTIF(B25:Z25, "*") &gt; 0,"node_excel_7e7eedd0-df57-435b-9ccf-050ef5f860cd", "")</f>
        <v/>
      </c>
      <c r="B25" s="1248"/>
      <c r="C25" s="1249"/>
      <c r="D25" s="1250"/>
      <c r="E25" s="1251"/>
      <c r="F25" s="1252"/>
      <c r="G25" s="1253"/>
      <c r="H25" s="1254"/>
      <c r="I25" s="1255"/>
      <c r="J25" s="1256"/>
      <c r="K25" s="1257"/>
    </row>
    <row r="26" spans="1:11" x14ac:dyDescent="0.25">
      <c r="A26" s="1258" t="str">
        <f>IF(COUNTIF(B26:Z26, "*") &gt; 0,"node_excel_99b326e2-fe64-4c3a-9af2-8a4fc45b42e1", "")</f>
        <v/>
      </c>
      <c r="B26" s="1259"/>
      <c r="C26" s="1260"/>
      <c r="D26" s="1261"/>
      <c r="E26" s="1262"/>
      <c r="F26" s="1263"/>
      <c r="G26" s="1264"/>
      <c r="H26" s="1265"/>
      <c r="I26" s="1266"/>
      <c r="J26" s="1267"/>
      <c r="K26" s="1268"/>
    </row>
    <row r="27" spans="1:11" x14ac:dyDescent="0.25">
      <c r="A27" s="1269" t="str">
        <f>IF(COUNTIF(B27:Z27, "*") &gt; 0,"node_excel_c140c88a-36a6-40a5-9a62-59940bcc809e", "")</f>
        <v/>
      </c>
      <c r="B27" s="1270"/>
      <c r="C27" s="1271"/>
      <c r="D27" s="1272"/>
      <c r="E27" s="1273"/>
      <c r="F27" s="1274"/>
      <c r="G27" s="1275"/>
      <c r="H27" s="1276"/>
      <c r="I27" s="1277"/>
      <c r="J27" s="1278"/>
      <c r="K27" s="1279"/>
    </row>
    <row r="28" spans="1:11" x14ac:dyDescent="0.25">
      <c r="A28" s="1280" t="str">
        <f>IF(COUNTIF(B28:Z28, "*") &gt; 0,"node_excel_df1a071d-765b-467a-8317-5aec6bd4f9e0", "")</f>
        <v/>
      </c>
      <c r="B28" s="1281"/>
      <c r="C28" s="1282"/>
      <c r="D28" s="1283"/>
      <c r="E28" s="1284"/>
      <c r="F28" s="1285"/>
      <c r="G28" s="1286"/>
      <c r="H28" s="1287"/>
      <c r="I28" s="1288"/>
      <c r="J28" s="1289"/>
      <c r="K28" s="1290"/>
    </row>
    <row r="29" spans="1:11" x14ac:dyDescent="0.25">
      <c r="A29" s="1291" t="str">
        <f>IF(COUNTIF(B29:Z29, "*") &gt; 0,"node_excel_72a6e972-7439-42dc-baa8-d81941747c3d", "")</f>
        <v/>
      </c>
      <c r="B29" s="1292"/>
      <c r="C29" s="1293"/>
      <c r="D29" s="1294"/>
      <c r="E29" s="1295"/>
      <c r="F29" s="1296"/>
      <c r="G29" s="1297"/>
      <c r="H29" s="1298"/>
      <c r="I29" s="1299"/>
      <c r="J29" s="1300"/>
      <c r="K29" s="1301"/>
    </row>
    <row r="30" spans="1:11" x14ac:dyDescent="0.25">
      <c r="A30" s="1302" t="str">
        <f>IF(COUNTIF(B30:Z30, "*") &gt; 0,"node_excel_b58333a9-664c-464e-a6ec-b8576bf07489", "")</f>
        <v/>
      </c>
      <c r="B30" s="1303"/>
      <c r="C30" s="1304"/>
      <c r="D30" s="1305"/>
      <c r="E30" s="1306"/>
      <c r="F30" s="1307"/>
      <c r="G30" s="1308"/>
      <c r="H30" s="1309"/>
      <c r="I30" s="1310"/>
      <c r="J30" s="1311"/>
      <c r="K30" s="1312"/>
    </row>
    <row r="31" spans="1:11" x14ac:dyDescent="0.25">
      <c r="A31" s="1313" t="str">
        <f>IF(COUNTIF(B31:Z31, "*") &gt; 0,"node_excel_949eaee4-7a34-4d21-a8d3-b55eda6ee6c2", "")</f>
        <v/>
      </c>
      <c r="B31" s="1314"/>
      <c r="C31" s="1315"/>
      <c r="D31" s="1316"/>
      <c r="E31" s="1317"/>
      <c r="F31" s="1318"/>
      <c r="G31" s="1319"/>
      <c r="H31" s="1320"/>
      <c r="I31" s="1321"/>
      <c r="J31" s="1322"/>
      <c r="K31" s="1323"/>
    </row>
    <row r="32" spans="1:11" x14ac:dyDescent="0.25">
      <c r="A32" s="1324" t="str">
        <f>IF(COUNTIF(B32:Z32, "*") &gt; 0,"node_excel_d5ae8127-9c8e-4301-8f45-265cde5ac51a", "")</f>
        <v/>
      </c>
      <c r="B32" s="1325"/>
      <c r="C32" s="1326"/>
      <c r="D32" s="1327"/>
      <c r="E32" s="1328"/>
      <c r="F32" s="1329"/>
      <c r="G32" s="1330"/>
      <c r="H32" s="1331"/>
      <c r="I32" s="1332"/>
      <c r="J32" s="1333"/>
      <c r="K32" s="1334"/>
    </row>
    <row r="33" spans="1:11" x14ac:dyDescent="0.25">
      <c r="A33" s="1335"/>
      <c r="B33" s="1335"/>
      <c r="C33" s="1335"/>
      <c r="D33" s="1335"/>
      <c r="E33" s="1335"/>
      <c r="F33" s="1335"/>
      <c r="G33" s="1335"/>
      <c r="H33" s="1335"/>
      <c r="I33" s="1335"/>
      <c r="J33" s="1335"/>
      <c r="K33" s="1335"/>
    </row>
  </sheetData>
  <sheetProtection sheet="1" objects="1" scenarios="1"/>
  <mergeCells count="1">
    <mergeCell ref="B1:I1"/>
  </mergeCells>
  <dataValidations count="30">
    <dataValidation type="list" allowBlank="1" sqref="H3">
      <formula1>"Preventive,Corrective"</formula1>
    </dataValidation>
    <dataValidation type="list" allowBlank="1" sqref="H4">
      <formula1>"Preventive,Corrective"</formula1>
    </dataValidation>
    <dataValidation type="list" allowBlank="1" sqref="H5">
      <formula1>"Preventive,Corrective"</formula1>
    </dataValidation>
    <dataValidation type="list" allowBlank="1" sqref="H6">
      <formula1>"Preventive,Corrective"</formula1>
    </dataValidation>
    <dataValidation type="list" allowBlank="1" sqref="H7">
      <formula1>"Preventive,Corrective"</formula1>
    </dataValidation>
    <dataValidation type="list" allowBlank="1" sqref="H8">
      <formula1>"Preventive,Corrective"</formula1>
    </dataValidation>
    <dataValidation type="list" allowBlank="1" sqref="H9">
      <formula1>"Preventive,Corrective"</formula1>
    </dataValidation>
    <dataValidation type="list" allowBlank="1" sqref="H10">
      <formula1>"Preventive,Corrective"</formula1>
    </dataValidation>
    <dataValidation type="list" allowBlank="1" sqref="H11">
      <formula1>"Preventive,Corrective"</formula1>
    </dataValidation>
    <dataValidation type="list" allowBlank="1" sqref="H12">
      <formula1>"Preventive,Corrective"</formula1>
    </dataValidation>
    <dataValidation type="list" allowBlank="1" sqref="H13">
      <formula1>"Preventive,Corrective"</formula1>
    </dataValidation>
    <dataValidation type="list" allowBlank="1" sqref="H14">
      <formula1>"Preventive,Corrective"</formula1>
    </dataValidation>
    <dataValidation type="list" allowBlank="1" sqref="H15">
      <formula1>"Preventive,Corrective"</formula1>
    </dataValidation>
    <dataValidation type="list" allowBlank="1" sqref="H16">
      <formula1>"Preventive,Corrective"</formula1>
    </dataValidation>
    <dataValidation type="list" allowBlank="1" sqref="H17">
      <formula1>"Preventive,Corrective"</formula1>
    </dataValidation>
    <dataValidation type="list" allowBlank="1" sqref="H18">
      <formula1>"Preventive,Corrective"</formula1>
    </dataValidation>
    <dataValidation type="list" allowBlank="1" sqref="H19">
      <formula1>"Preventive,Corrective"</formula1>
    </dataValidation>
    <dataValidation type="list" allowBlank="1" sqref="H20">
      <formula1>"Preventive,Corrective"</formula1>
    </dataValidation>
    <dataValidation type="list" allowBlank="1" sqref="H21">
      <formula1>"Preventive,Corrective"</formula1>
    </dataValidation>
    <dataValidation type="list" allowBlank="1" sqref="H22">
      <formula1>"Preventive,Corrective"</formula1>
    </dataValidation>
    <dataValidation type="list" allowBlank="1" sqref="H23">
      <formula1>"Preventive,Corrective"</formula1>
    </dataValidation>
    <dataValidation type="list" allowBlank="1" sqref="H24">
      <formula1>"Preventive,Corrective"</formula1>
    </dataValidation>
    <dataValidation type="list" allowBlank="1" sqref="H25">
      <formula1>"Preventive,Corrective"</formula1>
    </dataValidation>
    <dataValidation type="list" allowBlank="1" sqref="H26">
      <formula1>"Preventive,Corrective"</formula1>
    </dataValidation>
    <dataValidation type="list" allowBlank="1" sqref="H27">
      <formula1>"Preventive,Corrective"</formula1>
    </dataValidation>
    <dataValidation type="list" allowBlank="1" sqref="H28">
      <formula1>"Preventive,Corrective"</formula1>
    </dataValidation>
    <dataValidation type="list" allowBlank="1" sqref="H29">
      <formula1>"Preventive,Corrective"</formula1>
    </dataValidation>
    <dataValidation type="list" allowBlank="1" sqref="H30">
      <formula1>"Preventive,Corrective"</formula1>
    </dataValidation>
    <dataValidation type="list" allowBlank="1" sqref="H31">
      <formula1>"Preventive,Corrective"</formula1>
    </dataValidation>
    <dataValidation type="list" allowBlank="1" sqref="H32">
      <formula1>"Preventive,Corrective"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2" width="39" customWidth="1"/>
    <col min="3" max="3" width="15.5703125" customWidth="1"/>
    <col min="4" max="4" width="16.140625" customWidth="1"/>
    <col min="5" max="5" width="11" customWidth="1"/>
  </cols>
  <sheetData>
    <row r="1" spans="1:5" x14ac:dyDescent="0.25">
      <c r="A1" s="1336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</row>
    <row r="2" spans="1:5" x14ac:dyDescent="0.25">
      <c r="A2" s="1337" t="s">
        <v>5</v>
      </c>
      <c r="B2" s="1337" t="s">
        <v>6</v>
      </c>
      <c r="C2" s="1337" t="s">
        <v>7</v>
      </c>
      <c r="D2" s="1337" t="s">
        <v>8</v>
      </c>
      <c r="E2" s="1337" t="s">
        <v>10</v>
      </c>
    </row>
    <row r="3" spans="1:5" x14ac:dyDescent="0.25">
      <c r="A3" s="1338" t="str">
        <f>IF(COUNTIF(B3:Z3, "*") &gt; 0,"node_excel_f6092faf-091b-4bf5-ae70-e0c7fb48810e", "")</f>
        <v/>
      </c>
      <c r="B3" s="1339"/>
      <c r="C3" s="1340"/>
      <c r="D3" s="1341"/>
      <c r="E3" s="1342"/>
    </row>
    <row r="4" spans="1:5" x14ac:dyDescent="0.25">
      <c r="A4" s="1343" t="str">
        <f>IF(COUNTIF(B4:Z4, "*") &gt; 0,"node_excel_4e8c75a5-0c31-41b9-a0e9-6070cf4cc686", "")</f>
        <v/>
      </c>
      <c r="B4" s="1344"/>
      <c r="C4" s="1345"/>
      <c r="D4" s="1346"/>
      <c r="E4" s="1347"/>
    </row>
    <row r="5" spans="1:5" x14ac:dyDescent="0.25">
      <c r="A5" s="1348" t="str">
        <f>IF(COUNTIF(B5:Z5, "*") &gt; 0,"node_excel_de033883-6894-471a-9690-982fad62018a", "")</f>
        <v/>
      </c>
      <c r="B5" s="1349"/>
      <c r="C5" s="1350"/>
      <c r="D5" s="1351"/>
      <c r="E5" s="1352"/>
    </row>
    <row r="6" spans="1:5" x14ac:dyDescent="0.25">
      <c r="A6" s="1353" t="str">
        <f>IF(COUNTIF(B6:Z6, "*") &gt; 0,"node_excel_9e7cc2fd-4700-4a91-a919-0964ac943692", "")</f>
        <v/>
      </c>
      <c r="B6" s="1354"/>
      <c r="C6" s="1355"/>
      <c r="D6" s="1356"/>
      <c r="E6" s="1357"/>
    </row>
    <row r="7" spans="1:5" x14ac:dyDescent="0.25">
      <c r="A7" s="1358" t="str">
        <f>IF(COUNTIF(B7:Z7, "*") &gt; 0,"node_excel_d88937b8-c734-4946-b565-f8606324356b", "")</f>
        <v/>
      </c>
      <c r="B7" s="1359"/>
      <c r="C7" s="1360"/>
      <c r="D7" s="1361"/>
      <c r="E7" s="1362"/>
    </row>
    <row r="8" spans="1:5" x14ac:dyDescent="0.25">
      <c r="A8" s="1363" t="str">
        <f>IF(COUNTIF(B8:Z8, "*") &gt; 0,"node_excel_cf4e5779-9e96-4c65-8816-5efb4c211640", "")</f>
        <v/>
      </c>
      <c r="B8" s="1364"/>
      <c r="C8" s="1365"/>
      <c r="D8" s="1366"/>
      <c r="E8" s="1367"/>
    </row>
    <row r="9" spans="1:5" x14ac:dyDescent="0.25">
      <c r="A9" s="1368" t="str">
        <f>IF(COUNTIF(B9:Z9, "*") &gt; 0,"node_excel_69ff447f-047d-4236-9e31-f08b8e32fc65", "")</f>
        <v/>
      </c>
      <c r="B9" s="1369"/>
      <c r="C9" s="1370"/>
      <c r="D9" s="1371"/>
      <c r="E9" s="1372"/>
    </row>
    <row r="10" spans="1:5" x14ac:dyDescent="0.25">
      <c r="A10" s="1373" t="str">
        <f>IF(COUNTIF(B10:Z10, "*") &gt; 0,"node_excel_e6bbdcaf-57a9-46a0-ad67-8a23c594231d", "")</f>
        <v/>
      </c>
      <c r="B10" s="1374"/>
      <c r="C10" s="1375"/>
      <c r="D10" s="1376"/>
      <c r="E10" s="1377"/>
    </row>
    <row r="11" spans="1:5" x14ac:dyDescent="0.25">
      <c r="A11" s="1378" t="str">
        <f>IF(COUNTIF(B11:Z11, "*") &gt; 0,"node_excel_ecf8a488-4b1a-4e90-9354-eee76d92227d", "")</f>
        <v/>
      </c>
      <c r="B11" s="1379"/>
      <c r="C11" s="1380"/>
      <c r="D11" s="1381"/>
      <c r="E11" s="1382"/>
    </row>
    <row r="12" spans="1:5" x14ac:dyDescent="0.25">
      <c r="A12" s="1383" t="str">
        <f>IF(COUNTIF(B12:Z12, "*") &gt; 0,"node_excel_c02b5a5c-7604-4feb-822c-bac23bf72a16", "")</f>
        <v/>
      </c>
      <c r="B12" s="1384"/>
      <c r="C12" s="1385"/>
      <c r="D12" s="1386"/>
      <c r="E12" s="1387"/>
    </row>
    <row r="13" spans="1:5" x14ac:dyDescent="0.25">
      <c r="A13" s="1388" t="str">
        <f>IF(COUNTIF(B13:Z13, "*") &gt; 0,"node_excel_b1966564-08fa-49cd-a6c3-ddc52dd884eb", "")</f>
        <v/>
      </c>
      <c r="B13" s="1389"/>
      <c r="C13" s="1390"/>
      <c r="D13" s="1391"/>
      <c r="E13" s="1392"/>
    </row>
    <row r="14" spans="1:5" x14ac:dyDescent="0.25">
      <c r="A14" s="1393" t="str">
        <f>IF(COUNTIF(B14:Z14, "*") &gt; 0,"node_excel_e80b3e95-444b-4db4-aade-782ef1acd989", "")</f>
        <v/>
      </c>
      <c r="B14" s="1394"/>
      <c r="C14" s="1395"/>
      <c r="D14" s="1396"/>
      <c r="E14" s="1397"/>
    </row>
    <row r="15" spans="1:5" x14ac:dyDescent="0.25">
      <c r="A15" s="1398" t="str">
        <f>IF(COUNTIF(B15:Z15, "*") &gt; 0,"node_excel_204e9acd-d815-4a56-959b-a658221877af", "")</f>
        <v/>
      </c>
      <c r="B15" s="1399"/>
      <c r="C15" s="1400"/>
      <c r="D15" s="1401"/>
      <c r="E15" s="1402"/>
    </row>
    <row r="16" spans="1:5" x14ac:dyDescent="0.25">
      <c r="A16" s="1403" t="str">
        <f>IF(COUNTIF(B16:Z16, "*") &gt; 0,"node_excel_c915ac83-f32c-4254-90b6-52cf3f602dc3", "")</f>
        <v/>
      </c>
      <c r="B16" s="1404"/>
      <c r="C16" s="1405"/>
      <c r="D16" s="1406"/>
      <c r="E16" s="1407"/>
    </row>
    <row r="17" spans="1:5" x14ac:dyDescent="0.25">
      <c r="A17" s="1408" t="str">
        <f>IF(COUNTIF(B17:Z17, "*") &gt; 0,"node_excel_51f8f449-1544-4f34-a813-954cf0e12c38", "")</f>
        <v/>
      </c>
      <c r="B17" s="1409"/>
      <c r="C17" s="1410"/>
      <c r="D17" s="1411"/>
      <c r="E17" s="1412"/>
    </row>
    <row r="18" spans="1:5" x14ac:dyDescent="0.25">
      <c r="A18" s="1413" t="str">
        <f>IF(COUNTIF(B18:Z18, "*") &gt; 0,"node_excel_72b3d9a0-e97a-4f14-aa62-664ec8026703", "")</f>
        <v/>
      </c>
      <c r="B18" s="1414"/>
      <c r="C18" s="1415"/>
      <c r="D18" s="1416"/>
      <c r="E18" s="1417"/>
    </row>
    <row r="19" spans="1:5" x14ac:dyDescent="0.25">
      <c r="A19" s="1418" t="str">
        <f>IF(COUNTIF(B19:Z19, "*") &gt; 0,"node_excel_5f4b03b8-9876-4f54-ba31-70eb5821c9c2", "")</f>
        <v/>
      </c>
      <c r="B19" s="1419"/>
      <c r="C19" s="1420"/>
      <c r="D19" s="1421"/>
      <c r="E19" s="1422"/>
    </row>
    <row r="20" spans="1:5" x14ac:dyDescent="0.25">
      <c r="A20" s="1423" t="str">
        <f>IF(COUNTIF(B20:Z20, "*") &gt; 0,"node_excel_1d82625a-c639-46cd-bb7e-21e7f5e6b3bf", "")</f>
        <v/>
      </c>
      <c r="B20" s="1424"/>
      <c r="C20" s="1425"/>
      <c r="D20" s="1426"/>
      <c r="E20" s="1427"/>
    </row>
    <row r="21" spans="1:5" x14ac:dyDescent="0.25">
      <c r="A21" s="1428" t="str">
        <f>IF(COUNTIF(B21:Z21, "*") &gt; 0,"node_excel_060d30f8-84ba-4157-8fec-7c35eb111609", "")</f>
        <v/>
      </c>
      <c r="B21" s="1429"/>
      <c r="C21" s="1430"/>
      <c r="D21" s="1431"/>
      <c r="E21" s="1432"/>
    </row>
    <row r="22" spans="1:5" x14ac:dyDescent="0.25">
      <c r="A22" s="1433" t="str">
        <f>IF(COUNTIF(B22:Z22, "*") &gt; 0,"node_excel_b0b664a3-9499-4ca8-83b2-5dfec7a5d0de", "")</f>
        <v/>
      </c>
      <c r="B22" s="1434"/>
      <c r="C22" s="1435"/>
      <c r="D22" s="1436"/>
      <c r="E22" s="1437"/>
    </row>
    <row r="23" spans="1:5" x14ac:dyDescent="0.25">
      <c r="A23" s="1438" t="str">
        <f>IF(COUNTIF(B23:Z23, "*") &gt; 0,"node_excel_f11b8192-5446-47e2-8159-e0848ba3559c", "")</f>
        <v/>
      </c>
      <c r="B23" s="1439"/>
      <c r="C23" s="1440"/>
      <c r="D23" s="1441"/>
      <c r="E23" s="1442"/>
    </row>
    <row r="24" spans="1:5" x14ac:dyDescent="0.25">
      <c r="A24" s="1443" t="str">
        <f>IF(COUNTIF(B24:Z24, "*") &gt; 0,"node_excel_ba314d69-0296-4e31-9e36-cd2cc9bc1854", "")</f>
        <v/>
      </c>
      <c r="B24" s="1444"/>
      <c r="C24" s="1445"/>
      <c r="D24" s="1446"/>
      <c r="E24" s="1447"/>
    </row>
    <row r="25" spans="1:5" x14ac:dyDescent="0.25">
      <c r="A25" s="1448" t="str">
        <f>IF(COUNTIF(B25:Z25, "*") &gt; 0,"node_excel_c47fca20-d697-4810-bab2-90a06e0628ec", "")</f>
        <v/>
      </c>
      <c r="B25" s="1449"/>
      <c r="C25" s="1450"/>
      <c r="D25" s="1451"/>
      <c r="E25" s="1452"/>
    </row>
    <row r="26" spans="1:5" x14ac:dyDescent="0.25">
      <c r="A26" s="1453" t="str">
        <f>IF(COUNTIF(B26:Z26, "*") &gt; 0,"node_excel_25e60612-b01b-4818-b462-84c4a55354a0", "")</f>
        <v/>
      </c>
      <c r="B26" s="1454"/>
      <c r="C26" s="1455"/>
      <c r="D26" s="1456"/>
      <c r="E26" s="1457"/>
    </row>
    <row r="27" spans="1:5" x14ac:dyDescent="0.25">
      <c r="A27" s="1458" t="str">
        <f>IF(COUNTIF(B27:Z27, "*") &gt; 0,"node_excel_68392f21-6e8c-43e3-8f68-e530c41b807e", "")</f>
        <v/>
      </c>
      <c r="B27" s="1459"/>
      <c r="C27" s="1460"/>
      <c r="D27" s="1461"/>
      <c r="E27" s="1462"/>
    </row>
    <row r="28" spans="1:5" x14ac:dyDescent="0.25">
      <c r="A28" s="1463" t="str">
        <f>IF(COUNTIF(B28:Z28, "*") &gt; 0,"node_excel_25437cbd-b871-4068-b019-adc2c692121c", "")</f>
        <v/>
      </c>
      <c r="B28" s="1464"/>
      <c r="C28" s="1465"/>
      <c r="D28" s="1466"/>
      <c r="E28" s="1467"/>
    </row>
    <row r="29" spans="1:5" x14ac:dyDescent="0.25">
      <c r="A29" s="1468" t="str">
        <f>IF(COUNTIF(B29:Z29, "*") &gt; 0,"node_excel_f4c7dccc-81de-4766-b2b5-87368100d358", "")</f>
        <v/>
      </c>
      <c r="B29" s="1469"/>
      <c r="C29" s="1470"/>
      <c r="D29" s="1471"/>
      <c r="E29" s="1472"/>
    </row>
    <row r="30" spans="1:5" x14ac:dyDescent="0.25">
      <c r="A30" s="1473" t="str">
        <f>IF(COUNTIF(B30:Z30, "*") &gt; 0,"node_excel_639b67cb-4e24-4ab7-996f-eabb868708b4", "")</f>
        <v/>
      </c>
      <c r="B30" s="1474"/>
      <c r="C30" s="1475"/>
      <c r="D30" s="1476"/>
      <c r="E30" s="1477"/>
    </row>
    <row r="31" spans="1:5" x14ac:dyDescent="0.25">
      <c r="A31" s="1478" t="str">
        <f>IF(COUNTIF(B31:Z31, "*") &gt; 0,"node_excel_4c96cfec-df40-4c77-8095-1a61e4be3b1d", "")</f>
        <v/>
      </c>
      <c r="B31" s="1479"/>
      <c r="C31" s="1480"/>
      <c r="D31" s="1481"/>
      <c r="E31" s="1482"/>
    </row>
    <row r="32" spans="1:5" x14ac:dyDescent="0.25">
      <c r="A32" s="1483" t="str">
        <f>IF(COUNTIF(B32:Z32, "*") &gt; 0,"node_excel_260dbb68-66ce-468d-8ed7-bf75a3cae042", "")</f>
        <v/>
      </c>
      <c r="B32" s="1484"/>
      <c r="C32" s="1485"/>
      <c r="D32" s="1486"/>
      <c r="E32" s="1487"/>
    </row>
    <row r="33" spans="1:5" x14ac:dyDescent="0.25">
      <c r="A33" s="1488"/>
      <c r="B33" s="1488"/>
      <c r="C33" s="1488"/>
      <c r="D33" s="1488"/>
      <c r="E33" s="1488"/>
    </row>
  </sheetData>
  <sheetProtection sheet="1" objects="1" scenarios="1"/>
  <mergeCells count="1">
    <mergeCell ref="B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pane ySplit="2" topLeftCell="A3" activePane="bottomLeft" state="frozen"/>
      <selection pane="bottomLeft" activeCell="B4" sqref="B4"/>
    </sheetView>
  </sheetViews>
  <sheetFormatPr baseColWidth="10" defaultColWidth="9.140625" defaultRowHeight="15" x14ac:dyDescent="0.25"/>
  <cols>
    <col min="1" max="1" width="44.28515625" customWidth="1"/>
    <col min="2" max="2" width="6.140625" customWidth="1"/>
    <col min="3" max="3" width="15.5703125" customWidth="1"/>
    <col min="4" max="4" width="16.140625" customWidth="1"/>
    <col min="5" max="5" width="11.140625" customWidth="1"/>
    <col min="6" max="6" width="3.85546875" customWidth="1"/>
    <col min="7" max="7" width="18" customWidth="1"/>
    <col min="8" max="8" width="102.5703125" customWidth="1"/>
    <col min="9" max="9" width="9.140625" customWidth="1"/>
    <col min="10" max="10" width="85.85546875" customWidth="1"/>
    <col min="11" max="11" width="107.42578125" customWidth="1"/>
    <col min="12" max="12" width="28.7109375" customWidth="1"/>
    <col min="13" max="13" width="15.5703125" customWidth="1"/>
    <col min="14" max="14" width="17.140625" customWidth="1"/>
    <col min="15" max="15" width="9.28515625" customWidth="1"/>
    <col min="16" max="16" width="10" customWidth="1"/>
    <col min="17" max="17" width="255" customWidth="1"/>
  </cols>
  <sheetData>
    <row r="1" spans="1:17" x14ac:dyDescent="0.25">
      <c r="A1" s="1489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2</v>
      </c>
      <c r="G1" s="8654" t="s">
        <v>37</v>
      </c>
      <c r="H1" s="8654" t="s">
        <v>2</v>
      </c>
      <c r="I1" s="8654" t="s">
        <v>2</v>
      </c>
      <c r="J1" s="8654" t="s">
        <v>17</v>
      </c>
      <c r="K1" s="8654" t="s">
        <v>2</v>
      </c>
      <c r="L1" s="8654" t="s">
        <v>2</v>
      </c>
      <c r="M1" s="8654" t="s">
        <v>38</v>
      </c>
      <c r="N1" s="8654" t="s">
        <v>2</v>
      </c>
      <c r="O1" s="8654" t="s">
        <v>39</v>
      </c>
      <c r="P1" s="8654" t="s">
        <v>2</v>
      </c>
      <c r="Q1" s="8654" t="s">
        <v>2</v>
      </c>
    </row>
    <row r="2" spans="1:17" x14ac:dyDescent="0.25">
      <c r="A2" s="1490" t="s">
        <v>5</v>
      </c>
      <c r="B2" s="1490" t="s">
        <v>6</v>
      </c>
      <c r="C2" s="1490" t="s">
        <v>7</v>
      </c>
      <c r="D2" s="1490" t="s">
        <v>8</v>
      </c>
      <c r="E2" s="1490" t="s">
        <v>40</v>
      </c>
      <c r="F2" s="1490" t="s">
        <v>41</v>
      </c>
      <c r="G2" s="1490" t="s">
        <v>42</v>
      </c>
      <c r="H2" s="1490" t="s">
        <v>43</v>
      </c>
      <c r="I2" s="1490" t="s">
        <v>44</v>
      </c>
      <c r="J2" s="1490" t="s">
        <v>45</v>
      </c>
      <c r="K2" s="1490" t="s">
        <v>46</v>
      </c>
      <c r="L2" s="1490" t="s">
        <v>47</v>
      </c>
      <c r="M2" s="1490" t="s">
        <v>48</v>
      </c>
      <c r="N2" s="1490" t="s">
        <v>49</v>
      </c>
      <c r="O2" s="1490" t="s">
        <v>50</v>
      </c>
      <c r="P2" s="1490" t="s">
        <v>51</v>
      </c>
      <c r="Q2" s="1490" t="s">
        <v>52</v>
      </c>
    </row>
    <row r="3" spans="1:17" x14ac:dyDescent="0.25">
      <c r="A3" s="1491" t="s">
        <v>53</v>
      </c>
      <c r="B3" s="1492" t="s">
        <v>54</v>
      </c>
      <c r="C3" s="1493" t="s">
        <v>2</v>
      </c>
      <c r="D3" s="1494" t="s">
        <v>2</v>
      </c>
      <c r="E3" s="1495" t="s">
        <v>55</v>
      </c>
      <c r="F3" s="1496" t="s">
        <v>55</v>
      </c>
      <c r="G3" s="1497" t="s">
        <v>2</v>
      </c>
      <c r="H3" s="1498" t="s">
        <v>56</v>
      </c>
      <c r="I3" s="1499" t="s">
        <v>57</v>
      </c>
      <c r="J3" s="1500" t="s">
        <v>58</v>
      </c>
      <c r="K3" s="1501" t="s">
        <v>59</v>
      </c>
      <c r="L3" s="1502" t="s">
        <v>60</v>
      </c>
      <c r="M3" s="1503" t="s">
        <v>2</v>
      </c>
      <c r="N3" s="1504" t="s">
        <v>2</v>
      </c>
      <c r="O3" s="1505" t="s">
        <v>2</v>
      </c>
      <c r="P3" s="1506" t="s">
        <v>2</v>
      </c>
      <c r="Q3" s="1507" t="s">
        <v>61</v>
      </c>
    </row>
    <row r="4" spans="1:17" x14ac:dyDescent="0.25">
      <c r="A4" s="1508" t="str">
        <f>IF(COUNTIF(B4:Z4, "*") &gt; 0,"node_excel_1c7236e3-e389-43a9-af85-2573c26de3e3", "")</f>
        <v>node_excel_1c7236e3-e389-43a9-af85-2573c26de3e3</v>
      </c>
      <c r="B4" s="1509" t="s">
        <v>181</v>
      </c>
      <c r="C4" s="1510"/>
      <c r="D4" s="1511"/>
      <c r="E4" s="1512"/>
      <c r="F4" s="1513"/>
      <c r="G4" s="1514"/>
      <c r="H4" s="8649" t="s">
        <v>56</v>
      </c>
      <c r="I4" s="1515" t="s">
        <v>182</v>
      </c>
      <c r="J4" s="8649" t="s">
        <v>183</v>
      </c>
      <c r="K4" s="8649" t="s">
        <v>59</v>
      </c>
      <c r="L4" s="8649" t="s">
        <v>60</v>
      </c>
      <c r="M4" s="1516"/>
      <c r="N4" s="1517"/>
      <c r="O4" s="1518"/>
      <c r="P4" s="1519"/>
      <c r="Q4" s="8649"/>
    </row>
    <row r="5" spans="1:17" x14ac:dyDescent="0.25">
      <c r="A5" s="1520" t="str">
        <f>IF(COUNTIF(B5:Z5, "*") &gt; 0,"node_excel_229f92a1-c5d7-422e-af83-3c99f7006945", "")</f>
        <v/>
      </c>
      <c r="B5" s="1521"/>
      <c r="C5" s="1522"/>
      <c r="D5" s="1523"/>
      <c r="E5" s="1524"/>
      <c r="F5" s="1525"/>
      <c r="G5" s="1526"/>
      <c r="H5" s="1527"/>
      <c r="I5" s="1528"/>
      <c r="J5" s="1529"/>
      <c r="K5" s="1530"/>
      <c r="L5" s="1531"/>
      <c r="M5" s="1532"/>
      <c r="N5" s="1533"/>
      <c r="O5" s="1534"/>
      <c r="P5" s="1535"/>
      <c r="Q5" s="1536"/>
    </row>
    <row r="6" spans="1:17" x14ac:dyDescent="0.25">
      <c r="A6" s="1537" t="str">
        <f>IF(COUNTIF(B6:Z6, "*") &gt; 0,"node_excel_c4f4438e-87d8-4f17-a120-708495a0ed78", "")</f>
        <v/>
      </c>
      <c r="B6" s="1538"/>
      <c r="C6" s="1539"/>
      <c r="D6" s="1540"/>
      <c r="E6" s="1541"/>
      <c r="F6" s="1542"/>
      <c r="G6" s="1543"/>
      <c r="H6" s="1544"/>
      <c r="I6" s="1545"/>
      <c r="J6" s="1546"/>
      <c r="K6" s="1547"/>
      <c r="L6" s="1548"/>
      <c r="M6" s="1549"/>
      <c r="N6" s="1550"/>
      <c r="O6" s="1551"/>
      <c r="P6" s="1552"/>
      <c r="Q6" s="1553"/>
    </row>
    <row r="7" spans="1:17" x14ac:dyDescent="0.25">
      <c r="A7" s="1554" t="str">
        <f>IF(COUNTIF(B7:Z7, "*") &gt; 0,"node_excel_abfd51d2-ecd2-4f61-a0b2-fb2cbdc4334a", "")</f>
        <v/>
      </c>
      <c r="B7" s="1555"/>
      <c r="C7" s="1556"/>
      <c r="D7" s="1557"/>
      <c r="E7" s="1558"/>
      <c r="F7" s="1559"/>
      <c r="G7" s="1560"/>
      <c r="H7" s="1561"/>
      <c r="I7" s="1562"/>
      <c r="J7" s="1563"/>
      <c r="K7" s="1564"/>
      <c r="L7" s="1565"/>
      <c r="M7" s="1566"/>
      <c r="N7" s="1567"/>
      <c r="O7" s="1568"/>
      <c r="P7" s="1569"/>
      <c r="Q7" s="1570"/>
    </row>
    <row r="8" spans="1:17" x14ac:dyDescent="0.25">
      <c r="A8" s="1571" t="str">
        <f>IF(COUNTIF(B8:Z8, "*") &gt; 0,"node_excel_d2c6e57c-8449-4b44-a97e-084f34e75c2a", "")</f>
        <v/>
      </c>
      <c r="B8" s="1572"/>
      <c r="C8" s="1573"/>
      <c r="D8" s="1574"/>
      <c r="E8" s="1575"/>
      <c r="F8" s="1576"/>
      <c r="G8" s="1577"/>
      <c r="H8" s="1578"/>
      <c r="I8" s="1579"/>
      <c r="J8" s="1580"/>
      <c r="K8" s="1581"/>
      <c r="L8" s="1582"/>
      <c r="M8" s="1583"/>
      <c r="N8" s="1584"/>
      <c r="O8" s="1585"/>
      <c r="P8" s="1586"/>
      <c r="Q8" s="1587"/>
    </row>
    <row r="9" spans="1:17" x14ac:dyDescent="0.25">
      <c r="A9" s="1588" t="str">
        <f>IF(COUNTIF(B9:Z9, "*") &gt; 0,"node_excel_dbe8ea06-328b-4ab1-b72c-af8bd63abbd1", "")</f>
        <v/>
      </c>
      <c r="B9" s="1589"/>
      <c r="C9" s="1590"/>
      <c r="D9" s="1591"/>
      <c r="E9" s="1592"/>
      <c r="F9" s="1593"/>
      <c r="G9" s="1594"/>
      <c r="H9" s="1595"/>
      <c r="I9" s="1596"/>
      <c r="J9" s="1597"/>
      <c r="K9" s="1598"/>
      <c r="L9" s="1599"/>
      <c r="M9" s="1600"/>
      <c r="N9" s="1601"/>
      <c r="O9" s="1602"/>
      <c r="P9" s="1603"/>
      <c r="Q9" s="1604"/>
    </row>
    <row r="10" spans="1:17" x14ac:dyDescent="0.25">
      <c r="A10" s="1605" t="str">
        <f>IF(COUNTIF(B10:Z10, "*") &gt; 0,"node_excel_d54487e2-4158-48ab-b801-49d69d28ca90", "")</f>
        <v/>
      </c>
      <c r="B10" s="1606"/>
      <c r="C10" s="1607"/>
      <c r="D10" s="1608"/>
      <c r="E10" s="1609"/>
      <c r="F10" s="1610"/>
      <c r="G10" s="1611"/>
      <c r="H10" s="1612"/>
      <c r="I10" s="1613"/>
      <c r="J10" s="1614"/>
      <c r="K10" s="1615"/>
      <c r="L10" s="1616"/>
      <c r="M10" s="1617"/>
      <c r="N10" s="1618"/>
      <c r="O10" s="1619"/>
      <c r="P10" s="1620"/>
      <c r="Q10" s="1621"/>
    </row>
    <row r="11" spans="1:17" x14ac:dyDescent="0.25">
      <c r="A11" s="1622" t="str">
        <f>IF(COUNTIF(B11:Z11, "*") &gt; 0,"node_excel_c313461d-b7d1-4059-b03c-6fa29100b7c0", "")</f>
        <v/>
      </c>
      <c r="B11" s="1623"/>
      <c r="C11" s="1624"/>
      <c r="D11" s="1625"/>
      <c r="E11" s="1626"/>
      <c r="F11" s="1627"/>
      <c r="G11" s="1628"/>
      <c r="H11" s="1629"/>
      <c r="I11" s="1630"/>
      <c r="J11" s="1631"/>
      <c r="K11" s="1632"/>
      <c r="L11" s="1633"/>
      <c r="M11" s="1634"/>
      <c r="N11" s="1635"/>
      <c r="O11" s="1636"/>
      <c r="P11" s="1637"/>
      <c r="Q11" s="1638"/>
    </row>
    <row r="12" spans="1:17" x14ac:dyDescent="0.25">
      <c r="A12" s="1639" t="str">
        <f>IF(COUNTIF(B12:Z12, "*") &gt; 0,"node_excel_e3176f8c-f1a4-4187-a3d5-7352ce5c05a4", "")</f>
        <v/>
      </c>
      <c r="B12" s="1640"/>
      <c r="C12" s="1641"/>
      <c r="D12" s="1642"/>
      <c r="E12" s="1643"/>
      <c r="F12" s="1644"/>
      <c r="G12" s="1645"/>
      <c r="H12" s="1646"/>
      <c r="I12" s="1647"/>
      <c r="J12" s="1648"/>
      <c r="K12" s="1649"/>
      <c r="L12" s="1650"/>
      <c r="M12" s="1651"/>
      <c r="N12" s="1652"/>
      <c r="O12" s="1653"/>
      <c r="P12" s="1654"/>
      <c r="Q12" s="1655"/>
    </row>
    <row r="13" spans="1:17" x14ac:dyDescent="0.25">
      <c r="A13" s="1656" t="str">
        <f>IF(COUNTIF(B13:Z13, "*") &gt; 0,"node_excel_810a778c-da97-4ad3-9ed1-b4373c453355", "")</f>
        <v/>
      </c>
      <c r="B13" s="1657"/>
      <c r="C13" s="1658"/>
      <c r="D13" s="1659"/>
      <c r="E13" s="1660"/>
      <c r="F13" s="1661"/>
      <c r="G13" s="1662"/>
      <c r="H13" s="1663"/>
      <c r="I13" s="1664"/>
      <c r="J13" s="1665"/>
      <c r="K13" s="1666"/>
      <c r="L13" s="1667"/>
      <c r="M13" s="1668"/>
      <c r="N13" s="1669"/>
      <c r="O13" s="1670"/>
      <c r="P13" s="1671"/>
      <c r="Q13" s="1672"/>
    </row>
    <row r="14" spans="1:17" x14ac:dyDescent="0.25">
      <c r="A14" s="1673" t="str">
        <f>IF(COUNTIF(B14:Z14, "*") &gt; 0,"node_excel_86a8b34a-a317-4004-a03f-8d19159ddc34", "")</f>
        <v/>
      </c>
      <c r="B14" s="1674"/>
      <c r="C14" s="1675"/>
      <c r="D14" s="1676"/>
      <c r="E14" s="1677"/>
      <c r="F14" s="1678"/>
      <c r="G14" s="1679"/>
      <c r="H14" s="1680"/>
      <c r="I14" s="1681"/>
      <c r="J14" s="1682"/>
      <c r="K14" s="1683"/>
      <c r="L14" s="1684"/>
      <c r="M14" s="1685"/>
      <c r="N14" s="1686"/>
      <c r="O14" s="1687"/>
      <c r="P14" s="1688"/>
      <c r="Q14" s="1689"/>
    </row>
    <row r="15" spans="1:17" x14ac:dyDescent="0.25">
      <c r="A15" s="1690" t="str">
        <f>IF(COUNTIF(B15:Z15, "*") &gt; 0,"node_excel_cb181f2f-cce3-4cb4-ad39-bc3a5352661d", "")</f>
        <v/>
      </c>
      <c r="B15" s="1691"/>
      <c r="C15" s="1692"/>
      <c r="D15" s="1693"/>
      <c r="E15" s="1694"/>
      <c r="F15" s="1695"/>
      <c r="G15" s="1696"/>
      <c r="H15" s="1697"/>
      <c r="I15" s="1698"/>
      <c r="J15" s="1699"/>
      <c r="K15" s="1700"/>
      <c r="L15" s="1701"/>
      <c r="M15" s="1702"/>
      <c r="N15" s="1703"/>
      <c r="O15" s="1704"/>
      <c r="P15" s="1705"/>
      <c r="Q15" s="1706"/>
    </row>
    <row r="16" spans="1:17" x14ac:dyDescent="0.25">
      <c r="A16" s="1707" t="str">
        <f>IF(COUNTIF(B16:Z16, "*") &gt; 0,"node_excel_ec831925-2d97-43ae-ac54-e524227a7613", "")</f>
        <v/>
      </c>
      <c r="B16" s="1708"/>
      <c r="C16" s="1709"/>
      <c r="D16" s="1710"/>
      <c r="E16" s="1711"/>
      <c r="F16" s="1712"/>
      <c r="G16" s="1713"/>
      <c r="H16" s="1714"/>
      <c r="I16" s="1715"/>
      <c r="J16" s="1716"/>
      <c r="K16" s="1717"/>
      <c r="L16" s="1718"/>
      <c r="M16" s="1719"/>
      <c r="N16" s="1720"/>
      <c r="O16" s="1721"/>
      <c r="P16" s="1722"/>
      <c r="Q16" s="1723"/>
    </row>
    <row r="17" spans="1:17" x14ac:dyDescent="0.25">
      <c r="A17" s="1724" t="str">
        <f>IF(COUNTIF(B17:Z17, "*") &gt; 0,"node_excel_93ad125e-c70c-4996-abb1-c0702b7f4c82", "")</f>
        <v/>
      </c>
      <c r="B17" s="1725"/>
      <c r="C17" s="1726"/>
      <c r="D17" s="1727"/>
      <c r="E17" s="1728"/>
      <c r="F17" s="1729"/>
      <c r="G17" s="1730"/>
      <c r="H17" s="1731"/>
      <c r="I17" s="1732"/>
      <c r="J17" s="1733"/>
      <c r="K17" s="1734"/>
      <c r="L17" s="1735"/>
      <c r="M17" s="1736"/>
      <c r="N17" s="1737"/>
      <c r="O17" s="1738"/>
      <c r="P17" s="1739"/>
      <c r="Q17" s="1740"/>
    </row>
    <row r="18" spans="1:17" x14ac:dyDescent="0.25">
      <c r="A18" s="1741" t="str">
        <f>IF(COUNTIF(B18:Z18, "*") &gt; 0,"node_excel_65bf2f21-cbdc-453e-892e-64a76965bb81", "")</f>
        <v/>
      </c>
      <c r="B18" s="1742"/>
      <c r="C18" s="1743"/>
      <c r="D18" s="1744"/>
      <c r="E18" s="1745"/>
      <c r="F18" s="1746"/>
      <c r="G18" s="1747"/>
      <c r="H18" s="1748"/>
      <c r="I18" s="1749"/>
      <c r="J18" s="1750"/>
      <c r="K18" s="1751"/>
      <c r="L18" s="1752"/>
      <c r="M18" s="1753"/>
      <c r="N18" s="1754"/>
      <c r="O18" s="1755"/>
      <c r="P18" s="1756"/>
      <c r="Q18" s="1757"/>
    </row>
    <row r="19" spans="1:17" x14ac:dyDescent="0.25">
      <c r="A19" s="1758" t="str">
        <f>IF(COUNTIF(B19:Z19, "*") &gt; 0,"node_excel_c49fca56-7120-4298-9b99-5afb5d2df001", "")</f>
        <v/>
      </c>
      <c r="B19" s="1759"/>
      <c r="C19" s="1760"/>
      <c r="D19" s="1761"/>
      <c r="E19" s="1762"/>
      <c r="F19" s="1763"/>
      <c r="G19" s="1764"/>
      <c r="H19" s="1765"/>
      <c r="I19" s="1766"/>
      <c r="J19" s="1767"/>
      <c r="K19" s="1768"/>
      <c r="L19" s="1769"/>
      <c r="M19" s="1770"/>
      <c r="N19" s="1771"/>
      <c r="O19" s="1772"/>
      <c r="P19" s="1773"/>
      <c r="Q19" s="1774"/>
    </row>
    <row r="20" spans="1:17" x14ac:dyDescent="0.25">
      <c r="A20" s="1775" t="str">
        <f>IF(COUNTIF(B20:Z20, "*") &gt; 0,"node_excel_9f685d29-7fa2-414e-82e5-31531037621a", "")</f>
        <v/>
      </c>
      <c r="B20" s="1776"/>
      <c r="C20" s="1777"/>
      <c r="D20" s="1778"/>
      <c r="E20" s="1779"/>
      <c r="F20" s="1780"/>
      <c r="G20" s="1781"/>
      <c r="H20" s="1782"/>
      <c r="I20" s="1783"/>
      <c r="J20" s="1784"/>
      <c r="K20" s="1785"/>
      <c r="L20" s="1786"/>
      <c r="M20" s="1787"/>
      <c r="N20" s="1788"/>
      <c r="O20" s="1789"/>
      <c r="P20" s="1790"/>
      <c r="Q20" s="1791"/>
    </row>
    <row r="21" spans="1:17" x14ac:dyDescent="0.25">
      <c r="A21" s="1792" t="str">
        <f>IF(COUNTIF(B21:Z21, "*") &gt; 0,"node_excel_27e539cb-5668-4647-afc2-52da5fe326e2", "")</f>
        <v/>
      </c>
      <c r="B21" s="1793"/>
      <c r="C21" s="1794"/>
      <c r="D21" s="1795"/>
      <c r="E21" s="1796"/>
      <c r="F21" s="1797"/>
      <c r="G21" s="1798"/>
      <c r="H21" s="1799"/>
      <c r="I21" s="1800"/>
      <c r="J21" s="1801"/>
      <c r="K21" s="1802"/>
      <c r="L21" s="1803"/>
      <c r="M21" s="1804"/>
      <c r="N21" s="1805"/>
      <c r="O21" s="1806"/>
      <c r="P21" s="1807"/>
      <c r="Q21" s="1808"/>
    </row>
    <row r="22" spans="1:17" x14ac:dyDescent="0.25">
      <c r="A22" s="1809" t="str">
        <f>IF(COUNTIF(B22:Z22, "*") &gt; 0,"node_excel_f0ec7f20-8f50-42f1-8ec7-1cc79467cdef", "")</f>
        <v/>
      </c>
      <c r="B22" s="1810"/>
      <c r="C22" s="1811"/>
      <c r="D22" s="1812"/>
      <c r="E22" s="1813"/>
      <c r="F22" s="1814"/>
      <c r="G22" s="1815"/>
      <c r="H22" s="1816"/>
      <c r="I22" s="1817"/>
      <c r="J22" s="1818"/>
      <c r="K22" s="1819"/>
      <c r="L22" s="1820"/>
      <c r="M22" s="1821"/>
      <c r="N22" s="1822"/>
      <c r="O22" s="1823"/>
      <c r="P22" s="1824"/>
      <c r="Q22" s="1825"/>
    </row>
    <row r="23" spans="1:17" x14ac:dyDescent="0.25">
      <c r="A23" s="1826" t="str">
        <f>IF(COUNTIF(B23:Z23, "*") &gt; 0,"node_excel_802cf5fa-1d93-4e85-b01d-faa6a5b7cd00", "")</f>
        <v/>
      </c>
      <c r="B23" s="1827"/>
      <c r="C23" s="1828"/>
      <c r="D23" s="1829"/>
      <c r="E23" s="1830"/>
      <c r="F23" s="1831"/>
      <c r="G23" s="1832"/>
      <c r="H23" s="1833"/>
      <c r="I23" s="1834"/>
      <c r="J23" s="1835"/>
      <c r="K23" s="1836"/>
      <c r="L23" s="1837"/>
      <c r="M23" s="1838"/>
      <c r="N23" s="1839"/>
      <c r="O23" s="1840"/>
      <c r="P23" s="1841"/>
      <c r="Q23" s="1842"/>
    </row>
    <row r="24" spans="1:17" x14ac:dyDescent="0.25">
      <c r="A24" s="1843" t="str">
        <f>IF(COUNTIF(B24:Z24, "*") &gt; 0,"node_excel_3b2dc45d-dc03-4e65-9f9a-a8ebdbf24dee", "")</f>
        <v/>
      </c>
      <c r="B24" s="1844"/>
      <c r="C24" s="1845"/>
      <c r="D24" s="1846"/>
      <c r="E24" s="1847"/>
      <c r="F24" s="1848"/>
      <c r="G24" s="1849"/>
      <c r="H24" s="1850"/>
      <c r="I24" s="1851"/>
      <c r="J24" s="1852"/>
      <c r="K24" s="1853"/>
      <c r="L24" s="1854"/>
      <c r="M24" s="1855"/>
      <c r="N24" s="1856"/>
      <c r="O24" s="1857"/>
      <c r="P24" s="1858"/>
      <c r="Q24" s="1859"/>
    </row>
    <row r="25" spans="1:17" x14ac:dyDescent="0.25">
      <c r="A25" s="1860" t="str">
        <f>IF(COUNTIF(B25:Z25, "*") &gt; 0,"node_excel_d806bd5f-d9af-4109-b6ea-97f62207fbe7", "")</f>
        <v/>
      </c>
      <c r="B25" s="1861"/>
      <c r="C25" s="1862"/>
      <c r="D25" s="1863"/>
      <c r="E25" s="1864"/>
      <c r="F25" s="1865"/>
      <c r="G25" s="1866"/>
      <c r="H25" s="1867"/>
      <c r="I25" s="1868"/>
      <c r="J25" s="1869"/>
      <c r="K25" s="1870"/>
      <c r="L25" s="1871"/>
      <c r="M25" s="1872"/>
      <c r="N25" s="1873"/>
      <c r="O25" s="1874"/>
      <c r="P25" s="1875"/>
      <c r="Q25" s="1876"/>
    </row>
    <row r="26" spans="1:17" x14ac:dyDescent="0.25">
      <c r="A26" s="1877" t="str">
        <f>IF(COUNTIF(B26:Z26, "*") &gt; 0,"node_excel_bd08d2ee-8924-4c06-a044-967f495abf83", "")</f>
        <v/>
      </c>
      <c r="B26" s="1878"/>
      <c r="C26" s="1879"/>
      <c r="D26" s="1880"/>
      <c r="E26" s="1881"/>
      <c r="F26" s="1882"/>
      <c r="G26" s="1883"/>
      <c r="H26" s="1884"/>
      <c r="I26" s="1885"/>
      <c r="J26" s="1886"/>
      <c r="K26" s="1887"/>
      <c r="L26" s="1888"/>
      <c r="M26" s="1889"/>
      <c r="N26" s="1890"/>
      <c r="O26" s="1891"/>
      <c r="P26" s="1892"/>
      <c r="Q26" s="1893"/>
    </row>
    <row r="27" spans="1:17" x14ac:dyDescent="0.25">
      <c r="A27" s="1894" t="str">
        <f>IF(COUNTIF(B27:Z27, "*") &gt; 0,"node_excel_daf241af-81a3-459a-b785-23ff66c67a7a", "")</f>
        <v/>
      </c>
      <c r="B27" s="1895"/>
      <c r="C27" s="1896"/>
      <c r="D27" s="1897"/>
      <c r="E27" s="1898"/>
      <c r="F27" s="1899"/>
      <c r="G27" s="1900"/>
      <c r="H27" s="1901"/>
      <c r="I27" s="1902"/>
      <c r="J27" s="1903"/>
      <c r="K27" s="1904"/>
      <c r="L27" s="1905"/>
      <c r="M27" s="1906"/>
      <c r="N27" s="1907"/>
      <c r="O27" s="1908"/>
      <c r="P27" s="1909"/>
      <c r="Q27" s="1910"/>
    </row>
    <row r="28" spans="1:17" x14ac:dyDescent="0.25">
      <c r="A28" s="1911" t="str">
        <f>IF(COUNTIF(B28:Z28, "*") &gt; 0,"node_excel_3767b776-a365-43f4-b0c1-97abdcc3d389", "")</f>
        <v/>
      </c>
      <c r="B28" s="1912"/>
      <c r="C28" s="1913"/>
      <c r="D28" s="1914"/>
      <c r="E28" s="1915"/>
      <c r="F28" s="1916"/>
      <c r="G28" s="1917"/>
      <c r="H28" s="1918"/>
      <c r="I28" s="1919"/>
      <c r="J28" s="1920"/>
      <c r="K28" s="1921"/>
      <c r="L28" s="1922"/>
      <c r="M28" s="1923"/>
      <c r="N28" s="1924"/>
      <c r="O28" s="1925"/>
      <c r="P28" s="1926"/>
      <c r="Q28" s="1927"/>
    </row>
    <row r="29" spans="1:17" x14ac:dyDescent="0.25">
      <c r="A29" s="1928" t="str">
        <f>IF(COUNTIF(B29:Z29, "*") &gt; 0,"node_excel_2147b0a3-2e36-4f27-adc5-d23659d038fa", "")</f>
        <v/>
      </c>
      <c r="B29" s="1929"/>
      <c r="C29" s="1930"/>
      <c r="D29" s="1931"/>
      <c r="E29" s="1932"/>
      <c r="F29" s="1933"/>
      <c r="G29" s="1934"/>
      <c r="H29" s="1935"/>
      <c r="I29" s="1936"/>
      <c r="J29" s="1937"/>
      <c r="K29" s="1938"/>
      <c r="L29" s="1939"/>
      <c r="M29" s="1940"/>
      <c r="N29" s="1941"/>
      <c r="O29" s="1942"/>
      <c r="P29" s="1943"/>
      <c r="Q29" s="1944"/>
    </row>
    <row r="30" spans="1:17" x14ac:dyDescent="0.25">
      <c r="A30" s="1945" t="str">
        <f>IF(COUNTIF(B30:Z30, "*") &gt; 0,"node_excel_060e15f4-fd64-407b-b02d-946d558a56d5", "")</f>
        <v/>
      </c>
      <c r="B30" s="1946"/>
      <c r="C30" s="1947"/>
      <c r="D30" s="1948"/>
      <c r="E30" s="1949"/>
      <c r="F30" s="1950"/>
      <c r="G30" s="1951"/>
      <c r="H30" s="1952"/>
      <c r="I30" s="1953"/>
      <c r="J30" s="1954"/>
      <c r="K30" s="1955"/>
      <c r="L30" s="1956"/>
      <c r="M30" s="1957"/>
      <c r="N30" s="1958"/>
      <c r="O30" s="1959"/>
      <c r="P30" s="1960"/>
      <c r="Q30" s="1961"/>
    </row>
    <row r="31" spans="1:17" x14ac:dyDescent="0.25">
      <c r="A31" s="1962" t="str">
        <f>IF(COUNTIF(B31:Z31, "*") &gt; 0,"node_excel_e75503bd-6808-4917-8211-bc6e168bc182", "")</f>
        <v/>
      </c>
      <c r="B31" s="1963"/>
      <c r="C31" s="1964"/>
      <c r="D31" s="1965"/>
      <c r="E31" s="1966"/>
      <c r="F31" s="1967"/>
      <c r="G31" s="1968"/>
      <c r="H31" s="1969"/>
      <c r="I31" s="1970"/>
      <c r="J31" s="1971"/>
      <c r="K31" s="1972"/>
      <c r="L31" s="1973"/>
      <c r="M31" s="1974"/>
      <c r="N31" s="1975"/>
      <c r="O31" s="1976"/>
      <c r="P31" s="1977"/>
      <c r="Q31" s="1978"/>
    </row>
    <row r="32" spans="1:17" x14ac:dyDescent="0.25">
      <c r="A32" s="1979" t="str">
        <f>IF(COUNTIF(B32:Z32, "*") &gt; 0,"node_excel_5e52ce29-3036-41b4-9a7f-c5f31b7b8c96", "")</f>
        <v/>
      </c>
      <c r="B32" s="1980"/>
      <c r="C32" s="1981"/>
      <c r="D32" s="1982"/>
      <c r="E32" s="1983"/>
      <c r="F32" s="1984"/>
      <c r="G32" s="1985"/>
      <c r="H32" s="1986"/>
      <c r="I32" s="1987"/>
      <c r="J32" s="1988"/>
      <c r="K32" s="1989"/>
      <c r="L32" s="1990"/>
      <c r="M32" s="1991"/>
      <c r="N32" s="1992"/>
      <c r="O32" s="1993"/>
      <c r="P32" s="1994"/>
      <c r="Q32" s="1995"/>
    </row>
    <row r="33" spans="1:17" x14ac:dyDescent="0.25">
      <c r="A33" s="1996" t="str">
        <f>IF(COUNTIF(B33:Z33, "*") &gt; 0,"node_excel_4ce7e0f2-0795-45a8-b900-9e982df3418d", "")</f>
        <v/>
      </c>
      <c r="B33" s="1997"/>
      <c r="C33" s="1998"/>
      <c r="D33" s="1999"/>
      <c r="E33" s="2000"/>
      <c r="F33" s="2001"/>
      <c r="G33" s="2002"/>
      <c r="H33" s="2003"/>
      <c r="I33" s="2004"/>
      <c r="J33" s="2005"/>
      <c r="K33" s="2006"/>
      <c r="L33" s="2007"/>
      <c r="M33" s="2008"/>
      <c r="N33" s="2009"/>
      <c r="O33" s="2010"/>
      <c r="P33" s="2011"/>
      <c r="Q33" s="2012"/>
    </row>
    <row r="34" spans="1:17" x14ac:dyDescent="0.25">
      <c r="A34" s="2013"/>
      <c r="B34" s="2013"/>
      <c r="C34" s="2013"/>
      <c r="D34" s="2013"/>
      <c r="E34" s="2013"/>
      <c r="F34" s="2013"/>
      <c r="G34" s="2013"/>
      <c r="H34" s="2013"/>
      <c r="I34" s="2013"/>
      <c r="J34" s="2013"/>
      <c r="K34" s="2013"/>
      <c r="L34" s="2013"/>
      <c r="M34" s="2013"/>
      <c r="N34" s="2013"/>
      <c r="O34" s="2013"/>
      <c r="P34" s="2013"/>
      <c r="Q34" s="2013"/>
    </row>
  </sheetData>
  <sheetProtection sheet="1" objects="1" scenarios="1"/>
  <mergeCells count="5">
    <mergeCell ref="B1:F1"/>
    <mergeCell ref="G1:I1"/>
    <mergeCell ref="J1:L1"/>
    <mergeCell ref="M1:N1"/>
    <mergeCell ref="O1:Q1"/>
  </mergeCells>
  <dataValidations count="62">
    <dataValidation type="whole" operator="greaterThanOrEqual" allowBlank="1" showErrorMessage="1" errorTitle="Error on numerical value" error="Value must be greater or equal to 0.0" sqref="E3">
      <formula1>0</formula1>
    </dataValidation>
    <dataValidation type="list" allowBlank="1" sqref="I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4">
      <formula1>0</formula1>
    </dataValidation>
    <dataValidation type="list" allowBlank="1" sqref="I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5">
      <formula1>0</formula1>
    </dataValidation>
    <dataValidation type="list" allowBlank="1" sqref="I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6">
      <formula1>0</formula1>
    </dataValidation>
    <dataValidation type="list" allowBlank="1" sqref="I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7">
      <formula1>0</formula1>
    </dataValidation>
    <dataValidation type="list" allowBlank="1" sqref="I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8">
      <formula1>0</formula1>
    </dataValidation>
    <dataValidation type="list" allowBlank="1" sqref="I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9">
      <formula1>0</formula1>
    </dataValidation>
    <dataValidation type="list" allowBlank="1" sqref="I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0">
      <formula1>0</formula1>
    </dataValidation>
    <dataValidation type="list" allowBlank="1" sqref="I1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1">
      <formula1>0</formula1>
    </dataValidation>
    <dataValidation type="list" allowBlank="1" sqref="I1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2">
      <formula1>0</formula1>
    </dataValidation>
    <dataValidation type="list" allowBlank="1" sqref="I1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3">
      <formula1>0</formula1>
    </dataValidation>
    <dataValidation type="list" allowBlank="1" sqref="I1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4">
      <formula1>0</formula1>
    </dataValidation>
    <dataValidation type="list" allowBlank="1" sqref="I1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5">
      <formula1>0</formula1>
    </dataValidation>
    <dataValidation type="list" allowBlank="1" sqref="I1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6">
      <formula1>0</formula1>
    </dataValidation>
    <dataValidation type="list" allowBlank="1" sqref="I1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7">
      <formula1>0</formula1>
    </dataValidation>
    <dataValidation type="list" allowBlank="1" sqref="I1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8">
      <formula1>0</formula1>
    </dataValidation>
    <dataValidation type="list" allowBlank="1" sqref="I1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9">
      <formula1>0</formula1>
    </dataValidation>
    <dataValidation type="list" allowBlank="1" sqref="I1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0">
      <formula1>0</formula1>
    </dataValidation>
    <dataValidation type="list" allowBlank="1" sqref="I2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1">
      <formula1>0</formula1>
    </dataValidation>
    <dataValidation type="list" allowBlank="1" sqref="I2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2">
      <formula1>0</formula1>
    </dataValidation>
    <dataValidation type="list" allowBlank="1" sqref="I2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3">
      <formula1>0</formula1>
    </dataValidation>
    <dataValidation type="list" allowBlank="1" sqref="I2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4">
      <formula1>0</formula1>
    </dataValidation>
    <dataValidation type="list" allowBlank="1" sqref="I2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5">
      <formula1>0</formula1>
    </dataValidation>
    <dataValidation type="list" allowBlank="1" sqref="I2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6">
      <formula1>0</formula1>
    </dataValidation>
    <dataValidation type="list" allowBlank="1" sqref="I2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7">
      <formula1>0</formula1>
    </dataValidation>
    <dataValidation type="list" allowBlank="1" sqref="I2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8">
      <formula1>0</formula1>
    </dataValidation>
    <dataValidation type="list" allowBlank="1" sqref="I2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9">
      <formula1>0</formula1>
    </dataValidation>
    <dataValidation type="list" allowBlank="1" sqref="I2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0">
      <formula1>0</formula1>
    </dataValidation>
    <dataValidation type="list" allowBlank="1" sqref="I3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1">
      <formula1>0</formula1>
    </dataValidation>
    <dataValidation type="list" allowBlank="1" sqref="I3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2">
      <formula1>0</formula1>
    </dataValidation>
    <dataValidation type="list" allowBlank="1" sqref="I3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3">
      <formula1>0</formula1>
    </dataValidation>
    <dataValidation type="list" allowBlank="1" sqref="I33">
      <formula1>"VERY_HIGH,HIGH,MEDIUM,LOW,VERY_LOW"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.28515625" customWidth="1"/>
    <col min="2" max="2" width="14.28515625" customWidth="1"/>
    <col min="3" max="3" width="15.5703125" customWidth="1"/>
    <col min="4" max="4" width="16.140625" customWidth="1"/>
    <col min="5" max="5" width="11.140625" customWidth="1"/>
    <col min="6" max="6" width="18" customWidth="1"/>
    <col min="7" max="7" width="102.5703125" customWidth="1"/>
    <col min="8" max="8" width="9.140625" customWidth="1"/>
    <col min="9" max="9" width="85.85546875" customWidth="1"/>
    <col min="10" max="10" width="107.42578125" customWidth="1"/>
    <col min="11" max="11" width="28.7109375" customWidth="1"/>
    <col min="12" max="12" width="15.5703125" customWidth="1"/>
    <col min="13" max="13" width="17.140625" customWidth="1"/>
    <col min="14" max="14" width="9.28515625" customWidth="1"/>
    <col min="15" max="15" width="10" customWidth="1"/>
    <col min="16" max="16" width="8.42578125" customWidth="1"/>
  </cols>
  <sheetData>
    <row r="1" spans="1:16" x14ac:dyDescent="0.25">
      <c r="A1" s="2014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37</v>
      </c>
      <c r="G1" s="8654" t="s">
        <v>2</v>
      </c>
      <c r="H1" s="8654" t="s">
        <v>2</v>
      </c>
      <c r="I1" s="8654" t="s">
        <v>17</v>
      </c>
      <c r="J1" s="8654" t="s">
        <v>2</v>
      </c>
      <c r="K1" s="8654" t="s">
        <v>2</v>
      </c>
      <c r="L1" s="8654" t="s">
        <v>38</v>
      </c>
      <c r="M1" s="8654" t="s">
        <v>2</v>
      </c>
      <c r="N1" s="8654" t="s">
        <v>39</v>
      </c>
      <c r="O1" s="8654" t="s">
        <v>2</v>
      </c>
      <c r="P1" s="8654" t="s">
        <v>2</v>
      </c>
    </row>
    <row r="2" spans="1:16" x14ac:dyDescent="0.25">
      <c r="A2" s="2015" t="s">
        <v>5</v>
      </c>
      <c r="B2" s="2015" t="s">
        <v>6</v>
      </c>
      <c r="C2" s="2015" t="s">
        <v>7</v>
      </c>
      <c r="D2" s="2015" t="s">
        <v>8</v>
      </c>
      <c r="E2" s="2015" t="s">
        <v>40</v>
      </c>
      <c r="F2" s="2015" t="s">
        <v>42</v>
      </c>
      <c r="G2" s="2015" t="s">
        <v>43</v>
      </c>
      <c r="H2" s="2015" t="s">
        <v>44</v>
      </c>
      <c r="I2" s="2015" t="s">
        <v>45</v>
      </c>
      <c r="J2" s="2015" t="s">
        <v>46</v>
      </c>
      <c r="K2" s="2015" t="s">
        <v>47</v>
      </c>
      <c r="L2" s="2015" t="s">
        <v>48</v>
      </c>
      <c r="M2" s="2015" t="s">
        <v>49</v>
      </c>
      <c r="N2" s="2015" t="s">
        <v>50</v>
      </c>
      <c r="O2" s="2015" t="s">
        <v>51</v>
      </c>
      <c r="P2" s="2015" t="s">
        <v>52</v>
      </c>
    </row>
    <row r="3" spans="1:16" x14ac:dyDescent="0.25">
      <c r="A3" s="2016" t="s">
        <v>62</v>
      </c>
      <c r="B3" s="2017" t="s">
        <v>63</v>
      </c>
      <c r="C3" s="2018" t="s">
        <v>2</v>
      </c>
      <c r="D3" s="2019" t="s">
        <v>2</v>
      </c>
      <c r="E3" s="2020" t="s">
        <v>55</v>
      </c>
      <c r="F3" s="2021" t="s">
        <v>2</v>
      </c>
      <c r="G3" s="2022" t="s">
        <v>56</v>
      </c>
      <c r="H3" s="2023" t="s">
        <v>57</v>
      </c>
      <c r="I3" s="2024" t="s">
        <v>58</v>
      </c>
      <c r="J3" s="2025" t="s">
        <v>59</v>
      </c>
      <c r="K3" s="2026" t="s">
        <v>60</v>
      </c>
      <c r="L3" s="2027" t="s">
        <v>2</v>
      </c>
      <c r="M3" s="2028" t="s">
        <v>2</v>
      </c>
      <c r="N3" s="2029" t="s">
        <v>2</v>
      </c>
      <c r="O3" s="2030" t="s">
        <v>2</v>
      </c>
      <c r="P3" s="2031" t="s">
        <v>2</v>
      </c>
    </row>
    <row r="4" spans="1:16" x14ac:dyDescent="0.25">
      <c r="A4" s="2032" t="str">
        <f>IF(COUNTIF(B4:Z4, "*") &gt; 0,"node_excel_b72a57e3-1fae-4f83-b0e2-c77b5dd997ff", "")</f>
        <v/>
      </c>
      <c r="B4" s="2033"/>
      <c r="C4" s="2034"/>
      <c r="D4" s="2035"/>
      <c r="E4" s="2036"/>
      <c r="F4" s="2037"/>
      <c r="G4" s="2038"/>
      <c r="H4" s="2039"/>
      <c r="I4" s="2040"/>
      <c r="J4" s="2041"/>
      <c r="K4" s="2042"/>
      <c r="L4" s="2043"/>
      <c r="M4" s="2044"/>
      <c r="N4" s="2045"/>
      <c r="O4" s="2046"/>
      <c r="P4" s="2047"/>
    </row>
    <row r="5" spans="1:16" x14ac:dyDescent="0.25">
      <c r="A5" s="2048" t="str">
        <f>IF(COUNTIF(B5:Z5, "*") &gt; 0,"node_excel_a8b57d98-ddda-4a73-becf-c5574959f011", "")</f>
        <v/>
      </c>
      <c r="B5" s="2049"/>
      <c r="C5" s="2050"/>
      <c r="D5" s="2051"/>
      <c r="E5" s="2052"/>
      <c r="F5" s="2053"/>
      <c r="G5" s="2054"/>
      <c r="H5" s="2055"/>
      <c r="I5" s="2056"/>
      <c r="J5" s="2057"/>
      <c r="K5" s="2058"/>
      <c r="L5" s="2059"/>
      <c r="M5" s="2060"/>
      <c r="N5" s="2061"/>
      <c r="O5" s="2062"/>
      <c r="P5" s="2063"/>
    </row>
    <row r="6" spans="1:16" x14ac:dyDescent="0.25">
      <c r="A6" s="2064" t="str">
        <f>IF(COUNTIF(B6:Z6, "*") &gt; 0,"node_excel_dfea3e3d-323d-4489-80bd-7ebc59a53a62", "")</f>
        <v/>
      </c>
      <c r="B6" s="2065"/>
      <c r="C6" s="2066"/>
      <c r="D6" s="2067"/>
      <c r="E6" s="2068"/>
      <c r="F6" s="2069"/>
      <c r="G6" s="2070"/>
      <c r="H6" s="2071"/>
      <c r="I6" s="2072"/>
      <c r="J6" s="2073"/>
      <c r="K6" s="2074"/>
      <c r="L6" s="2075"/>
      <c r="M6" s="2076"/>
      <c r="N6" s="2077"/>
      <c r="O6" s="2078"/>
      <c r="P6" s="2079"/>
    </row>
    <row r="7" spans="1:16" x14ac:dyDescent="0.25">
      <c r="A7" s="2080" t="str">
        <f>IF(COUNTIF(B7:Z7, "*") &gt; 0,"node_excel_8bf1b328-7010-4dfb-a6ed-77a1c3365381", "")</f>
        <v/>
      </c>
      <c r="B7" s="2081"/>
      <c r="C7" s="2082"/>
      <c r="D7" s="2083"/>
      <c r="E7" s="2084"/>
      <c r="F7" s="2085"/>
      <c r="G7" s="2086"/>
      <c r="H7" s="2087"/>
      <c r="I7" s="2088"/>
      <c r="J7" s="2089"/>
      <c r="K7" s="2090"/>
      <c r="L7" s="2091"/>
      <c r="M7" s="2092"/>
      <c r="N7" s="2093"/>
      <c r="O7" s="2094"/>
      <c r="P7" s="2095"/>
    </row>
    <row r="8" spans="1:16" x14ac:dyDescent="0.25">
      <c r="A8" s="2096" t="str">
        <f>IF(COUNTIF(B8:Z8, "*") &gt; 0,"node_excel_713fd751-0b62-4d24-a3a3-bf97bb4a423a", "")</f>
        <v/>
      </c>
      <c r="B8" s="2097"/>
      <c r="C8" s="2098"/>
      <c r="D8" s="2099"/>
      <c r="E8" s="2100"/>
      <c r="F8" s="2101"/>
      <c r="G8" s="2102"/>
      <c r="H8" s="2103"/>
      <c r="I8" s="2104"/>
      <c r="J8" s="2105"/>
      <c r="K8" s="2106"/>
      <c r="L8" s="2107"/>
      <c r="M8" s="2108"/>
      <c r="N8" s="2109"/>
      <c r="O8" s="2110"/>
      <c r="P8" s="2111"/>
    </row>
    <row r="9" spans="1:16" x14ac:dyDescent="0.25">
      <c r="A9" s="2112" t="str">
        <f>IF(COUNTIF(B9:Z9, "*") &gt; 0,"node_excel_149e9994-bbca-4d45-9288-7878c1ba33f4", "")</f>
        <v/>
      </c>
      <c r="B9" s="2113"/>
      <c r="C9" s="2114"/>
      <c r="D9" s="2115"/>
      <c r="E9" s="2116"/>
      <c r="F9" s="2117"/>
      <c r="G9" s="2118"/>
      <c r="H9" s="2119"/>
      <c r="I9" s="2120"/>
      <c r="J9" s="2121"/>
      <c r="K9" s="2122"/>
      <c r="L9" s="2123"/>
      <c r="M9" s="2124"/>
      <c r="N9" s="2125"/>
      <c r="O9" s="2126"/>
      <c r="P9" s="2127"/>
    </row>
    <row r="10" spans="1:16" x14ac:dyDescent="0.25">
      <c r="A10" s="2128" t="str">
        <f>IF(COUNTIF(B10:Z10, "*") &gt; 0,"node_excel_0a32a35e-4c85-4d8a-9241-c6f0fecc05b3", "")</f>
        <v/>
      </c>
      <c r="B10" s="2129"/>
      <c r="C10" s="2130"/>
      <c r="D10" s="2131"/>
      <c r="E10" s="2132"/>
      <c r="F10" s="2133"/>
      <c r="G10" s="2134"/>
      <c r="H10" s="2135"/>
      <c r="I10" s="2136"/>
      <c r="J10" s="2137"/>
      <c r="K10" s="2138"/>
      <c r="L10" s="2139"/>
      <c r="M10" s="2140"/>
      <c r="N10" s="2141"/>
      <c r="O10" s="2142"/>
      <c r="P10" s="2143"/>
    </row>
    <row r="11" spans="1:16" x14ac:dyDescent="0.25">
      <c r="A11" s="2144" t="str">
        <f>IF(COUNTIF(B11:Z11, "*") &gt; 0,"node_excel_822bbd26-f057-4c3f-b6f5-24c048c3d1a4", "")</f>
        <v/>
      </c>
      <c r="B11" s="2145"/>
      <c r="C11" s="2146"/>
      <c r="D11" s="2147"/>
      <c r="E11" s="2148"/>
      <c r="F11" s="2149"/>
      <c r="G11" s="2150"/>
      <c r="H11" s="2151"/>
      <c r="I11" s="2152"/>
      <c r="J11" s="2153"/>
      <c r="K11" s="2154"/>
      <c r="L11" s="2155"/>
      <c r="M11" s="2156"/>
      <c r="N11" s="2157"/>
      <c r="O11" s="2158"/>
      <c r="P11" s="2159"/>
    </row>
    <row r="12" spans="1:16" x14ac:dyDescent="0.25">
      <c r="A12" s="2160" t="str">
        <f>IF(COUNTIF(B12:Z12, "*") &gt; 0,"node_excel_7234fb2a-6d42-47ff-a133-c27a3779b87a", "")</f>
        <v/>
      </c>
      <c r="B12" s="2161"/>
      <c r="C12" s="2162"/>
      <c r="D12" s="2163"/>
      <c r="E12" s="2164"/>
      <c r="F12" s="2165"/>
      <c r="G12" s="2166"/>
      <c r="H12" s="2167"/>
      <c r="I12" s="2168"/>
      <c r="J12" s="2169"/>
      <c r="K12" s="2170"/>
      <c r="L12" s="2171"/>
      <c r="M12" s="2172"/>
      <c r="N12" s="2173"/>
      <c r="O12" s="2174"/>
      <c r="P12" s="2175"/>
    </row>
    <row r="13" spans="1:16" x14ac:dyDescent="0.25">
      <c r="A13" s="2176" t="str">
        <f>IF(COUNTIF(B13:Z13, "*") &gt; 0,"node_excel_3d7c34e2-deb5-4d59-8744-a5d394e34a59", "")</f>
        <v/>
      </c>
      <c r="B13" s="2177"/>
      <c r="C13" s="2178"/>
      <c r="D13" s="2179"/>
      <c r="E13" s="2180"/>
      <c r="F13" s="2181"/>
      <c r="G13" s="2182"/>
      <c r="H13" s="2183"/>
      <c r="I13" s="2184"/>
      <c r="J13" s="2185"/>
      <c r="K13" s="2186"/>
      <c r="L13" s="2187"/>
      <c r="M13" s="2188"/>
      <c r="N13" s="2189"/>
      <c r="O13" s="2190"/>
      <c r="P13" s="2191"/>
    </row>
    <row r="14" spans="1:16" x14ac:dyDescent="0.25">
      <c r="A14" s="2192" t="str">
        <f>IF(COUNTIF(B14:Z14, "*") &gt; 0,"node_excel_8ae0fe59-bd01-4638-a2c3-90d991cb3b16", "")</f>
        <v/>
      </c>
      <c r="B14" s="2193"/>
      <c r="C14" s="2194"/>
      <c r="D14" s="2195"/>
      <c r="E14" s="2196"/>
      <c r="F14" s="2197"/>
      <c r="G14" s="2198"/>
      <c r="H14" s="2199"/>
      <c r="I14" s="2200"/>
      <c r="J14" s="2201"/>
      <c r="K14" s="2202"/>
      <c r="L14" s="2203"/>
      <c r="M14" s="2204"/>
      <c r="N14" s="2205"/>
      <c r="O14" s="2206"/>
      <c r="P14" s="2207"/>
    </row>
    <row r="15" spans="1:16" x14ac:dyDescent="0.25">
      <c r="A15" s="2208" t="str">
        <f>IF(COUNTIF(B15:Z15, "*") &gt; 0,"node_excel_bbfa1c27-3284-4f4e-aa3b-9f2ab0c23e44", "")</f>
        <v/>
      </c>
      <c r="B15" s="2209"/>
      <c r="C15" s="2210"/>
      <c r="D15" s="2211"/>
      <c r="E15" s="2212"/>
      <c r="F15" s="2213"/>
      <c r="G15" s="2214"/>
      <c r="H15" s="2215"/>
      <c r="I15" s="2216"/>
      <c r="J15" s="2217"/>
      <c r="K15" s="2218"/>
      <c r="L15" s="2219"/>
      <c r="M15" s="2220"/>
      <c r="N15" s="2221"/>
      <c r="O15" s="2222"/>
      <c r="P15" s="2223"/>
    </row>
    <row r="16" spans="1:16" x14ac:dyDescent="0.25">
      <c r="A16" s="2224" t="str">
        <f>IF(COUNTIF(B16:Z16, "*") &gt; 0,"node_excel_117897ae-5087-4be8-b9cb-700c75be87ca", "")</f>
        <v/>
      </c>
      <c r="B16" s="2225"/>
      <c r="C16" s="2226"/>
      <c r="D16" s="2227"/>
      <c r="E16" s="2228"/>
      <c r="F16" s="2229"/>
      <c r="G16" s="2230"/>
      <c r="H16" s="2231"/>
      <c r="I16" s="2232"/>
      <c r="J16" s="2233"/>
      <c r="K16" s="2234"/>
      <c r="L16" s="2235"/>
      <c r="M16" s="2236"/>
      <c r="N16" s="2237"/>
      <c r="O16" s="2238"/>
      <c r="P16" s="2239"/>
    </row>
    <row r="17" spans="1:16" x14ac:dyDescent="0.25">
      <c r="A17" s="2240" t="str">
        <f>IF(COUNTIF(B17:Z17, "*") &gt; 0,"node_excel_fe7951d3-7a88-4eab-a3e9-355a6c0afc60", "")</f>
        <v/>
      </c>
      <c r="B17" s="2241"/>
      <c r="C17" s="2242"/>
      <c r="D17" s="2243"/>
      <c r="E17" s="2244"/>
      <c r="F17" s="2245"/>
      <c r="G17" s="2246"/>
      <c r="H17" s="2247"/>
      <c r="I17" s="2248"/>
      <c r="J17" s="2249"/>
      <c r="K17" s="2250"/>
      <c r="L17" s="2251"/>
      <c r="M17" s="2252"/>
      <c r="N17" s="2253"/>
      <c r="O17" s="2254"/>
      <c r="P17" s="2255"/>
    </row>
    <row r="18" spans="1:16" x14ac:dyDescent="0.25">
      <c r="A18" s="2256" t="str">
        <f>IF(COUNTIF(B18:Z18, "*") &gt; 0,"node_excel_64fcdcea-5594-4c1d-9fb0-109ff2c6561b", "")</f>
        <v/>
      </c>
      <c r="B18" s="2257"/>
      <c r="C18" s="2258"/>
      <c r="D18" s="2259"/>
      <c r="E18" s="2260"/>
      <c r="F18" s="2261"/>
      <c r="G18" s="2262"/>
      <c r="H18" s="2263"/>
      <c r="I18" s="2264"/>
      <c r="J18" s="2265"/>
      <c r="K18" s="2266"/>
      <c r="L18" s="2267"/>
      <c r="M18" s="2268"/>
      <c r="N18" s="2269"/>
      <c r="O18" s="2270"/>
      <c r="P18" s="2271"/>
    </row>
    <row r="19" spans="1:16" x14ac:dyDescent="0.25">
      <c r="A19" s="2272" t="str">
        <f>IF(COUNTIF(B19:Z19, "*") &gt; 0,"node_excel_fe75388f-a674-42b7-8b2b-1da1c5dc2304", "")</f>
        <v/>
      </c>
      <c r="B19" s="2273"/>
      <c r="C19" s="2274"/>
      <c r="D19" s="2275"/>
      <c r="E19" s="2276"/>
      <c r="F19" s="2277"/>
      <c r="G19" s="2278"/>
      <c r="H19" s="2279"/>
      <c r="I19" s="2280"/>
      <c r="J19" s="2281"/>
      <c r="K19" s="2282"/>
      <c r="L19" s="2283"/>
      <c r="M19" s="2284"/>
      <c r="N19" s="2285"/>
      <c r="O19" s="2286"/>
      <c r="P19" s="2287"/>
    </row>
    <row r="20" spans="1:16" x14ac:dyDescent="0.25">
      <c r="A20" s="2288" t="str">
        <f>IF(COUNTIF(B20:Z20, "*") &gt; 0,"node_excel_b05a8c76-f0e5-4d8c-85c6-8ea12f1ab22c", "")</f>
        <v/>
      </c>
      <c r="B20" s="2289"/>
      <c r="C20" s="2290"/>
      <c r="D20" s="2291"/>
      <c r="E20" s="2292"/>
      <c r="F20" s="2293"/>
      <c r="G20" s="2294"/>
      <c r="H20" s="2295"/>
      <c r="I20" s="2296"/>
      <c r="J20" s="2297"/>
      <c r="K20" s="2298"/>
      <c r="L20" s="2299"/>
      <c r="M20" s="2300"/>
      <c r="N20" s="2301"/>
      <c r="O20" s="2302"/>
      <c r="P20" s="2303"/>
    </row>
    <row r="21" spans="1:16" x14ac:dyDescent="0.25">
      <c r="A21" s="2304" t="str">
        <f>IF(COUNTIF(B21:Z21, "*") &gt; 0,"node_excel_b1ef2b0d-b742-4663-835d-ffc23b511dc0", "")</f>
        <v/>
      </c>
      <c r="B21" s="2305"/>
      <c r="C21" s="2306"/>
      <c r="D21" s="2307"/>
      <c r="E21" s="2308"/>
      <c r="F21" s="2309"/>
      <c r="G21" s="2310"/>
      <c r="H21" s="2311"/>
      <c r="I21" s="2312"/>
      <c r="J21" s="2313"/>
      <c r="K21" s="2314"/>
      <c r="L21" s="2315"/>
      <c r="M21" s="2316"/>
      <c r="N21" s="2317"/>
      <c r="O21" s="2318"/>
      <c r="P21" s="2319"/>
    </row>
    <row r="22" spans="1:16" x14ac:dyDescent="0.25">
      <c r="A22" s="2320" t="str">
        <f>IF(COUNTIF(B22:Z22, "*") &gt; 0,"node_excel_a22b31e4-3a07-4a9a-bd4a-f08f69189aba", "")</f>
        <v/>
      </c>
      <c r="B22" s="2321"/>
      <c r="C22" s="2322"/>
      <c r="D22" s="2323"/>
      <c r="E22" s="2324"/>
      <c r="F22" s="2325"/>
      <c r="G22" s="2326"/>
      <c r="H22" s="2327"/>
      <c r="I22" s="2328"/>
      <c r="J22" s="2329"/>
      <c r="K22" s="2330"/>
      <c r="L22" s="2331"/>
      <c r="M22" s="2332"/>
      <c r="N22" s="2333"/>
      <c r="O22" s="2334"/>
      <c r="P22" s="2335"/>
    </row>
    <row r="23" spans="1:16" x14ac:dyDescent="0.25">
      <c r="A23" s="2336" t="str">
        <f>IF(COUNTIF(B23:Z23, "*") &gt; 0,"node_excel_d1906934-f07d-4c28-b136-cae7252280fd", "")</f>
        <v/>
      </c>
      <c r="B23" s="2337"/>
      <c r="C23" s="2338"/>
      <c r="D23" s="2339"/>
      <c r="E23" s="2340"/>
      <c r="F23" s="2341"/>
      <c r="G23" s="2342"/>
      <c r="H23" s="2343"/>
      <c r="I23" s="2344"/>
      <c r="J23" s="2345"/>
      <c r="K23" s="2346"/>
      <c r="L23" s="2347"/>
      <c r="M23" s="2348"/>
      <c r="N23" s="2349"/>
      <c r="O23" s="2350"/>
      <c r="P23" s="2351"/>
    </row>
    <row r="24" spans="1:16" x14ac:dyDescent="0.25">
      <c r="A24" s="2352" t="str">
        <f>IF(COUNTIF(B24:Z24, "*") &gt; 0,"node_excel_bae5cfa1-2675-4446-a963-37e18f82f4dd", "")</f>
        <v/>
      </c>
      <c r="B24" s="2353"/>
      <c r="C24" s="2354"/>
      <c r="D24" s="2355"/>
      <c r="E24" s="2356"/>
      <c r="F24" s="2357"/>
      <c r="G24" s="2358"/>
      <c r="H24" s="2359"/>
      <c r="I24" s="2360"/>
      <c r="J24" s="2361"/>
      <c r="K24" s="2362"/>
      <c r="L24" s="2363"/>
      <c r="M24" s="2364"/>
      <c r="N24" s="2365"/>
      <c r="O24" s="2366"/>
      <c r="P24" s="2367"/>
    </row>
    <row r="25" spans="1:16" x14ac:dyDescent="0.25">
      <c r="A25" s="2368" t="str">
        <f>IF(COUNTIF(B25:Z25, "*") &gt; 0,"node_excel_0299ccf3-dc32-4cd0-8a2b-66f0aaaa1de7", "")</f>
        <v/>
      </c>
      <c r="B25" s="2369"/>
      <c r="C25" s="2370"/>
      <c r="D25" s="2371"/>
      <c r="E25" s="2372"/>
      <c r="F25" s="2373"/>
      <c r="G25" s="2374"/>
      <c r="H25" s="2375"/>
      <c r="I25" s="2376"/>
      <c r="J25" s="2377"/>
      <c r="K25" s="2378"/>
      <c r="L25" s="2379"/>
      <c r="M25" s="2380"/>
      <c r="N25" s="2381"/>
      <c r="O25" s="2382"/>
      <c r="P25" s="2383"/>
    </row>
    <row r="26" spans="1:16" x14ac:dyDescent="0.25">
      <c r="A26" s="2384" t="str">
        <f>IF(COUNTIF(B26:Z26, "*") &gt; 0,"node_excel_13ef9251-a4c5-46ac-a8c1-398eb5fc5e14", "")</f>
        <v/>
      </c>
      <c r="B26" s="2385"/>
      <c r="C26" s="2386"/>
      <c r="D26" s="2387"/>
      <c r="E26" s="2388"/>
      <c r="F26" s="2389"/>
      <c r="G26" s="2390"/>
      <c r="H26" s="2391"/>
      <c r="I26" s="2392"/>
      <c r="J26" s="2393"/>
      <c r="K26" s="2394"/>
      <c r="L26" s="2395"/>
      <c r="M26" s="2396"/>
      <c r="N26" s="2397"/>
      <c r="O26" s="2398"/>
      <c r="P26" s="2399"/>
    </row>
    <row r="27" spans="1:16" x14ac:dyDescent="0.25">
      <c r="A27" s="2400" t="str">
        <f>IF(COUNTIF(B27:Z27, "*") &gt; 0,"node_excel_6e467cd2-9002-427f-ae59-43c3a77fc96f", "")</f>
        <v/>
      </c>
      <c r="B27" s="2401"/>
      <c r="C27" s="2402"/>
      <c r="D27" s="2403"/>
      <c r="E27" s="2404"/>
      <c r="F27" s="2405"/>
      <c r="G27" s="2406"/>
      <c r="H27" s="2407"/>
      <c r="I27" s="2408"/>
      <c r="J27" s="2409"/>
      <c r="K27" s="2410"/>
      <c r="L27" s="2411"/>
      <c r="M27" s="2412"/>
      <c r="N27" s="2413"/>
      <c r="O27" s="2414"/>
      <c r="P27" s="2415"/>
    </row>
    <row r="28" spans="1:16" x14ac:dyDescent="0.25">
      <c r="A28" s="2416" t="str">
        <f>IF(COUNTIF(B28:Z28, "*") &gt; 0,"node_excel_c1b6d6aa-2681-4920-9ecd-d641f1f71a60", "")</f>
        <v/>
      </c>
      <c r="B28" s="2417"/>
      <c r="C28" s="2418"/>
      <c r="D28" s="2419"/>
      <c r="E28" s="2420"/>
      <c r="F28" s="2421"/>
      <c r="G28" s="2422"/>
      <c r="H28" s="2423"/>
      <c r="I28" s="2424"/>
      <c r="J28" s="2425"/>
      <c r="K28" s="2426"/>
      <c r="L28" s="2427"/>
      <c r="M28" s="2428"/>
      <c r="N28" s="2429"/>
      <c r="O28" s="2430"/>
      <c r="P28" s="2431"/>
    </row>
    <row r="29" spans="1:16" x14ac:dyDescent="0.25">
      <c r="A29" s="2432" t="str">
        <f>IF(COUNTIF(B29:Z29, "*") &gt; 0,"node_excel_1a50b4a5-8b21-46be-8d10-42aa896a909f", "")</f>
        <v/>
      </c>
      <c r="B29" s="2433"/>
      <c r="C29" s="2434"/>
      <c r="D29" s="2435"/>
      <c r="E29" s="2436"/>
      <c r="F29" s="2437"/>
      <c r="G29" s="2438"/>
      <c r="H29" s="2439"/>
      <c r="I29" s="2440"/>
      <c r="J29" s="2441"/>
      <c r="K29" s="2442"/>
      <c r="L29" s="2443"/>
      <c r="M29" s="2444"/>
      <c r="N29" s="2445"/>
      <c r="O29" s="2446"/>
      <c r="P29" s="2447"/>
    </row>
    <row r="30" spans="1:16" x14ac:dyDescent="0.25">
      <c r="A30" s="2448" t="str">
        <f>IF(COUNTIF(B30:Z30, "*") &gt; 0,"node_excel_0868080c-06e1-4047-9c48-52c1f3a2fca9", "")</f>
        <v/>
      </c>
      <c r="B30" s="2449"/>
      <c r="C30" s="2450"/>
      <c r="D30" s="2451"/>
      <c r="E30" s="2452"/>
      <c r="F30" s="2453"/>
      <c r="G30" s="2454"/>
      <c r="H30" s="2455"/>
      <c r="I30" s="2456"/>
      <c r="J30" s="2457"/>
      <c r="K30" s="2458"/>
      <c r="L30" s="2459"/>
      <c r="M30" s="2460"/>
      <c r="N30" s="2461"/>
      <c r="O30" s="2462"/>
      <c r="P30" s="2463"/>
    </row>
    <row r="31" spans="1:16" x14ac:dyDescent="0.25">
      <c r="A31" s="2464" t="str">
        <f>IF(COUNTIF(B31:Z31, "*") &gt; 0,"node_excel_d9d59926-70a4-4ee0-81cc-8acf85226382", "")</f>
        <v/>
      </c>
      <c r="B31" s="2465"/>
      <c r="C31" s="2466"/>
      <c r="D31" s="2467"/>
      <c r="E31" s="2468"/>
      <c r="F31" s="2469"/>
      <c r="G31" s="2470"/>
      <c r="H31" s="2471"/>
      <c r="I31" s="2472"/>
      <c r="J31" s="2473"/>
      <c r="K31" s="2474"/>
      <c r="L31" s="2475"/>
      <c r="M31" s="2476"/>
      <c r="N31" s="2477"/>
      <c r="O31" s="2478"/>
      <c r="P31" s="2479"/>
    </row>
    <row r="32" spans="1:16" x14ac:dyDescent="0.25">
      <c r="A32" s="2480" t="str">
        <f>IF(COUNTIF(B32:Z32, "*") &gt; 0,"node_excel_a0716333-4a1f-4cf3-9d04-b0b2e49dda52", "")</f>
        <v/>
      </c>
      <c r="B32" s="2481"/>
      <c r="C32" s="2482"/>
      <c r="D32" s="2483"/>
      <c r="E32" s="2484"/>
      <c r="F32" s="2485"/>
      <c r="G32" s="2486"/>
      <c r="H32" s="2487"/>
      <c r="I32" s="2488"/>
      <c r="J32" s="2489"/>
      <c r="K32" s="2490"/>
      <c r="L32" s="2491"/>
      <c r="M32" s="2492"/>
      <c r="N32" s="2493"/>
      <c r="O32" s="2494"/>
      <c r="P32" s="2495"/>
    </row>
    <row r="33" spans="1:16" x14ac:dyDescent="0.25">
      <c r="A33" s="2496" t="str">
        <f>IF(COUNTIF(B33:Z33, "*") &gt; 0,"node_excel_3da757a3-9702-41e7-a11b-538258cd2453", "")</f>
        <v/>
      </c>
      <c r="B33" s="2497"/>
      <c r="C33" s="2498"/>
      <c r="D33" s="2499"/>
      <c r="E33" s="2500"/>
      <c r="F33" s="2501"/>
      <c r="G33" s="2502"/>
      <c r="H33" s="2503"/>
      <c r="I33" s="2504"/>
      <c r="J33" s="2505"/>
      <c r="K33" s="2506"/>
      <c r="L33" s="2507"/>
      <c r="M33" s="2508"/>
      <c r="N33" s="2509"/>
      <c r="O33" s="2510"/>
      <c r="P33" s="2511"/>
    </row>
    <row r="34" spans="1:16" x14ac:dyDescent="0.25">
      <c r="A34" s="2512"/>
      <c r="B34" s="2512"/>
      <c r="C34" s="2512"/>
      <c r="D34" s="2512"/>
      <c r="E34" s="2512"/>
      <c r="F34" s="2512"/>
      <c r="G34" s="2512"/>
      <c r="H34" s="2512"/>
      <c r="I34" s="2512"/>
      <c r="J34" s="2512"/>
      <c r="K34" s="2512"/>
      <c r="L34" s="2512"/>
      <c r="M34" s="2512"/>
      <c r="N34" s="2512"/>
      <c r="O34" s="2512"/>
      <c r="P34" s="2512"/>
    </row>
  </sheetData>
  <sheetProtection sheet="1" objects="1" scenarios="1"/>
  <mergeCells count="5">
    <mergeCell ref="B1:E1"/>
    <mergeCell ref="F1:H1"/>
    <mergeCell ref="I1:K1"/>
    <mergeCell ref="L1:M1"/>
    <mergeCell ref="N1:P1"/>
  </mergeCells>
  <dataValidations count="62">
    <dataValidation type="whole" operator="greaterThanOrEqual" allowBlank="1" showErrorMessage="1" errorTitle="Error on numerical value" error="Value must be greater or equal to 0.0" sqref="E3">
      <formula1>0</formula1>
    </dataValidation>
    <dataValidation type="list" allowBlank="1" sqref="H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4">
      <formula1>0</formula1>
    </dataValidation>
    <dataValidation type="list" allowBlank="1" sqref="H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5">
      <formula1>0</formula1>
    </dataValidation>
    <dataValidation type="list" allowBlank="1" sqref="H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6">
      <formula1>0</formula1>
    </dataValidation>
    <dataValidation type="list" allowBlank="1" sqref="H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7">
      <formula1>0</formula1>
    </dataValidation>
    <dataValidation type="list" allowBlank="1" sqref="H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8">
      <formula1>0</formula1>
    </dataValidation>
    <dataValidation type="list" allowBlank="1" sqref="H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9">
      <formula1>0</formula1>
    </dataValidation>
    <dataValidation type="list" allowBlank="1" sqref="H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0">
      <formula1>0</formula1>
    </dataValidation>
    <dataValidation type="list" allowBlank="1" sqref="H1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1">
      <formula1>0</formula1>
    </dataValidation>
    <dataValidation type="list" allowBlank="1" sqref="H1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2">
      <formula1>0</formula1>
    </dataValidation>
    <dataValidation type="list" allowBlank="1" sqref="H1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3">
      <formula1>0</formula1>
    </dataValidation>
    <dataValidation type="list" allowBlank="1" sqref="H1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4">
      <formula1>0</formula1>
    </dataValidation>
    <dataValidation type="list" allowBlank="1" sqref="H1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5">
      <formula1>0</formula1>
    </dataValidation>
    <dataValidation type="list" allowBlank="1" sqref="H1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6">
      <formula1>0</formula1>
    </dataValidation>
    <dataValidation type="list" allowBlank="1" sqref="H1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7">
      <formula1>0</formula1>
    </dataValidation>
    <dataValidation type="list" allowBlank="1" sqref="H1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8">
      <formula1>0</formula1>
    </dataValidation>
    <dataValidation type="list" allowBlank="1" sqref="H1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9">
      <formula1>0</formula1>
    </dataValidation>
    <dataValidation type="list" allowBlank="1" sqref="H1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0">
      <formula1>0</formula1>
    </dataValidation>
    <dataValidation type="list" allowBlank="1" sqref="H2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1">
      <formula1>0</formula1>
    </dataValidation>
    <dataValidation type="list" allowBlank="1" sqref="H2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2">
      <formula1>0</formula1>
    </dataValidation>
    <dataValidation type="list" allowBlank="1" sqref="H2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3">
      <formula1>0</formula1>
    </dataValidation>
    <dataValidation type="list" allowBlank="1" sqref="H2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4">
      <formula1>0</formula1>
    </dataValidation>
    <dataValidation type="list" allowBlank="1" sqref="H2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5">
      <formula1>0</formula1>
    </dataValidation>
    <dataValidation type="list" allowBlank="1" sqref="H2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6">
      <formula1>0</formula1>
    </dataValidation>
    <dataValidation type="list" allowBlank="1" sqref="H2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7">
      <formula1>0</formula1>
    </dataValidation>
    <dataValidation type="list" allowBlank="1" sqref="H2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8">
      <formula1>0</formula1>
    </dataValidation>
    <dataValidation type="list" allowBlank="1" sqref="H2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9">
      <formula1>0</formula1>
    </dataValidation>
    <dataValidation type="list" allowBlank="1" sqref="H2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0">
      <formula1>0</formula1>
    </dataValidation>
    <dataValidation type="list" allowBlank="1" sqref="H3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1">
      <formula1>0</formula1>
    </dataValidation>
    <dataValidation type="list" allowBlank="1" sqref="H3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2">
      <formula1>0</formula1>
    </dataValidation>
    <dataValidation type="list" allowBlank="1" sqref="H3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3">
      <formula1>0</formula1>
    </dataValidation>
    <dataValidation type="list" allowBlank="1" sqref="H33">
      <formula1>"VERY_HIGH,HIGH,MEDIUM,LOW,VERY_LOW"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4.85546875" customWidth="1"/>
    <col min="2" max="2" width="14.28515625" customWidth="1"/>
    <col min="3" max="3" width="15.5703125" customWidth="1"/>
    <col min="4" max="4" width="16.140625" customWidth="1"/>
    <col min="5" max="5" width="11.140625" customWidth="1"/>
    <col min="6" max="6" width="18" customWidth="1"/>
    <col min="7" max="7" width="102.5703125" customWidth="1"/>
    <col min="8" max="8" width="9.140625" customWidth="1"/>
    <col min="9" max="9" width="85.85546875" customWidth="1"/>
    <col min="10" max="10" width="107.42578125" customWidth="1"/>
    <col min="11" max="11" width="28.7109375" customWidth="1"/>
    <col min="12" max="12" width="15.5703125" customWidth="1"/>
    <col min="13" max="13" width="17.140625" customWidth="1"/>
    <col min="14" max="14" width="9.28515625" customWidth="1"/>
    <col min="15" max="15" width="10" customWidth="1"/>
    <col min="16" max="16" width="8.42578125" customWidth="1"/>
  </cols>
  <sheetData>
    <row r="1" spans="1:16" x14ac:dyDescent="0.25">
      <c r="A1" s="2513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37</v>
      </c>
      <c r="G1" s="8654" t="s">
        <v>2</v>
      </c>
      <c r="H1" s="8654" t="s">
        <v>2</v>
      </c>
      <c r="I1" s="8654" t="s">
        <v>17</v>
      </c>
      <c r="J1" s="8654" t="s">
        <v>2</v>
      </c>
      <c r="K1" s="8654" t="s">
        <v>2</v>
      </c>
      <c r="L1" s="8654" t="s">
        <v>38</v>
      </c>
      <c r="M1" s="8654" t="s">
        <v>2</v>
      </c>
      <c r="N1" s="8654" t="s">
        <v>39</v>
      </c>
      <c r="O1" s="8654" t="s">
        <v>2</v>
      </c>
      <c r="P1" s="8654" t="s">
        <v>2</v>
      </c>
    </row>
    <row r="2" spans="1:16" x14ac:dyDescent="0.25">
      <c r="A2" s="2514" t="s">
        <v>5</v>
      </c>
      <c r="B2" s="2514" t="s">
        <v>6</v>
      </c>
      <c r="C2" s="2514" t="s">
        <v>7</v>
      </c>
      <c r="D2" s="2514" t="s">
        <v>8</v>
      </c>
      <c r="E2" s="2514" t="s">
        <v>40</v>
      </c>
      <c r="F2" s="2514" t="s">
        <v>42</v>
      </c>
      <c r="G2" s="2514" t="s">
        <v>43</v>
      </c>
      <c r="H2" s="2514" t="s">
        <v>44</v>
      </c>
      <c r="I2" s="2514" t="s">
        <v>45</v>
      </c>
      <c r="J2" s="2514" t="s">
        <v>46</v>
      </c>
      <c r="K2" s="2514" t="s">
        <v>47</v>
      </c>
      <c r="L2" s="2514" t="s">
        <v>48</v>
      </c>
      <c r="M2" s="2514" t="s">
        <v>49</v>
      </c>
      <c r="N2" s="2514" t="s">
        <v>50</v>
      </c>
      <c r="O2" s="2514" t="s">
        <v>51</v>
      </c>
      <c r="P2" s="2514" t="s">
        <v>52</v>
      </c>
    </row>
    <row r="3" spans="1:16" x14ac:dyDescent="0.25">
      <c r="A3" s="2515" t="s">
        <v>64</v>
      </c>
      <c r="B3" s="2516" t="s">
        <v>65</v>
      </c>
      <c r="C3" s="2517" t="s">
        <v>2</v>
      </c>
      <c r="D3" s="2518" t="s">
        <v>2</v>
      </c>
      <c r="E3" s="2519" t="s">
        <v>55</v>
      </c>
      <c r="F3" s="2520" t="s">
        <v>2</v>
      </c>
      <c r="G3" s="2521" t="s">
        <v>56</v>
      </c>
      <c r="H3" s="2522" t="s">
        <v>57</v>
      </c>
      <c r="I3" s="2523" t="s">
        <v>58</v>
      </c>
      <c r="J3" s="2524" t="s">
        <v>59</v>
      </c>
      <c r="K3" s="2525" t="s">
        <v>60</v>
      </c>
      <c r="L3" s="2526" t="s">
        <v>2</v>
      </c>
      <c r="M3" s="2527" t="s">
        <v>2</v>
      </c>
      <c r="N3" s="2528" t="s">
        <v>2</v>
      </c>
      <c r="O3" s="2529" t="s">
        <v>2</v>
      </c>
      <c r="P3" s="2530" t="s">
        <v>2</v>
      </c>
    </row>
    <row r="4" spans="1:16" x14ac:dyDescent="0.25">
      <c r="A4" s="2531" t="str">
        <f>IF(COUNTIF(B4:Z4, "*") &gt; 0,"node_excel_d692c2b2-798a-4007-a65f-76b48b8a0d0d", "")</f>
        <v/>
      </c>
      <c r="B4" s="2532"/>
      <c r="C4" s="2533"/>
      <c r="D4" s="2534"/>
      <c r="E4" s="2535"/>
      <c r="F4" s="2536"/>
      <c r="G4" s="2537"/>
      <c r="H4" s="2538"/>
      <c r="I4" s="2539"/>
      <c r="J4" s="2540"/>
      <c r="K4" s="2541"/>
      <c r="L4" s="2542"/>
      <c r="M4" s="2543"/>
      <c r="N4" s="2544"/>
      <c r="O4" s="2545"/>
      <c r="P4" s="2546"/>
    </row>
    <row r="5" spans="1:16" x14ac:dyDescent="0.25">
      <c r="A5" s="2547" t="str">
        <f>IF(COUNTIF(B5:Z5, "*") &gt; 0,"node_excel_248c9cee-3496-43b8-a7e2-afb8c57f286c", "")</f>
        <v/>
      </c>
      <c r="B5" s="2548"/>
      <c r="C5" s="2549"/>
      <c r="D5" s="2550"/>
      <c r="E5" s="2551"/>
      <c r="F5" s="2552"/>
      <c r="G5" s="2553"/>
      <c r="H5" s="2554"/>
      <c r="I5" s="2555"/>
      <c r="J5" s="2556"/>
      <c r="K5" s="2557"/>
      <c r="L5" s="2558"/>
      <c r="M5" s="2559"/>
      <c r="N5" s="2560"/>
      <c r="O5" s="2561"/>
      <c r="P5" s="2562"/>
    </row>
    <row r="6" spans="1:16" x14ac:dyDescent="0.25">
      <c r="A6" s="2563" t="str">
        <f>IF(COUNTIF(B6:Z6, "*") &gt; 0,"node_excel_7ad02cf7-8fb4-4dc7-909f-deff1344b9f4", "")</f>
        <v/>
      </c>
      <c r="B6" s="2564"/>
      <c r="C6" s="2565"/>
      <c r="D6" s="2566"/>
      <c r="E6" s="2567"/>
      <c r="F6" s="2568"/>
      <c r="G6" s="2569"/>
      <c r="H6" s="2570"/>
      <c r="I6" s="2571"/>
      <c r="J6" s="2572"/>
      <c r="K6" s="2573"/>
      <c r="L6" s="2574"/>
      <c r="M6" s="2575"/>
      <c r="N6" s="2576"/>
      <c r="O6" s="2577"/>
      <c r="P6" s="2578"/>
    </row>
    <row r="7" spans="1:16" x14ac:dyDescent="0.25">
      <c r="A7" s="2579" t="str">
        <f>IF(COUNTIF(B7:Z7, "*") &gt; 0,"node_excel_438cb533-d4e8-4861-a624-9509d28803dd", "")</f>
        <v/>
      </c>
      <c r="B7" s="2580"/>
      <c r="C7" s="2581"/>
      <c r="D7" s="2582"/>
      <c r="E7" s="2583"/>
      <c r="F7" s="2584"/>
      <c r="G7" s="2585"/>
      <c r="H7" s="2586"/>
      <c r="I7" s="2587"/>
      <c r="J7" s="2588"/>
      <c r="K7" s="2589"/>
      <c r="L7" s="2590"/>
      <c r="M7" s="2591"/>
      <c r="N7" s="2592"/>
      <c r="O7" s="2593"/>
      <c r="P7" s="2594"/>
    </row>
    <row r="8" spans="1:16" x14ac:dyDescent="0.25">
      <c r="A8" s="2595" t="str">
        <f>IF(COUNTIF(B8:Z8, "*") &gt; 0,"node_excel_0cae0b8d-fb1e-455a-bded-16688875b6e5", "")</f>
        <v/>
      </c>
      <c r="B8" s="2596"/>
      <c r="C8" s="2597"/>
      <c r="D8" s="2598"/>
      <c r="E8" s="2599"/>
      <c r="F8" s="2600"/>
      <c r="G8" s="2601"/>
      <c r="H8" s="2602"/>
      <c r="I8" s="2603"/>
      <c r="J8" s="2604"/>
      <c r="K8" s="2605"/>
      <c r="L8" s="2606"/>
      <c r="M8" s="2607"/>
      <c r="N8" s="2608"/>
      <c r="O8" s="2609"/>
      <c r="P8" s="2610"/>
    </row>
    <row r="9" spans="1:16" x14ac:dyDescent="0.25">
      <c r="A9" s="2611" t="str">
        <f>IF(COUNTIF(B9:Z9, "*") &gt; 0,"node_excel_c1e0043e-8e00-49c8-afb8-533837addcd5", "")</f>
        <v/>
      </c>
      <c r="B9" s="2612"/>
      <c r="C9" s="2613"/>
      <c r="D9" s="2614"/>
      <c r="E9" s="2615"/>
      <c r="F9" s="2616"/>
      <c r="G9" s="2617"/>
      <c r="H9" s="2618"/>
      <c r="I9" s="2619"/>
      <c r="J9" s="2620"/>
      <c r="K9" s="2621"/>
      <c r="L9" s="2622"/>
      <c r="M9" s="2623"/>
      <c r="N9" s="2624"/>
      <c r="O9" s="2625"/>
      <c r="P9" s="2626"/>
    </row>
    <row r="10" spans="1:16" x14ac:dyDescent="0.25">
      <c r="A10" s="2627" t="str">
        <f>IF(COUNTIF(B10:Z10, "*") &gt; 0,"node_excel_d39a6e43-9974-4edc-aca1-ff5e54361e62", "")</f>
        <v/>
      </c>
      <c r="B10" s="2628"/>
      <c r="C10" s="2629"/>
      <c r="D10" s="2630"/>
      <c r="E10" s="2631"/>
      <c r="F10" s="2632"/>
      <c r="G10" s="2633"/>
      <c r="H10" s="2634"/>
      <c r="I10" s="2635"/>
      <c r="J10" s="2636"/>
      <c r="K10" s="2637"/>
      <c r="L10" s="2638"/>
      <c r="M10" s="2639"/>
      <c r="N10" s="2640"/>
      <c r="O10" s="2641"/>
      <c r="P10" s="2642"/>
    </row>
    <row r="11" spans="1:16" x14ac:dyDescent="0.25">
      <c r="A11" s="2643" t="str">
        <f>IF(COUNTIF(B11:Z11, "*") &gt; 0,"node_excel_e45e5705-e4ef-4cfb-a35b-9ace3ebe7d76", "")</f>
        <v/>
      </c>
      <c r="B11" s="2644"/>
      <c r="C11" s="2645"/>
      <c r="D11" s="2646"/>
      <c r="E11" s="2647"/>
      <c r="F11" s="2648"/>
      <c r="G11" s="2649"/>
      <c r="H11" s="2650"/>
      <c r="I11" s="2651"/>
      <c r="J11" s="2652"/>
      <c r="K11" s="2653"/>
      <c r="L11" s="2654"/>
      <c r="M11" s="2655"/>
      <c r="N11" s="2656"/>
      <c r="O11" s="2657"/>
      <c r="P11" s="2658"/>
    </row>
    <row r="12" spans="1:16" x14ac:dyDescent="0.25">
      <c r="A12" s="2659" t="str">
        <f>IF(COUNTIF(B12:Z12, "*") &gt; 0,"node_excel_6cea227d-82bf-43da-9b9a-75aab2f5ac34", "")</f>
        <v/>
      </c>
      <c r="B12" s="2660"/>
      <c r="C12" s="2661"/>
      <c r="D12" s="2662"/>
      <c r="E12" s="2663"/>
      <c r="F12" s="2664"/>
      <c r="G12" s="2665"/>
      <c r="H12" s="2666"/>
      <c r="I12" s="2667"/>
      <c r="J12" s="2668"/>
      <c r="K12" s="2669"/>
      <c r="L12" s="2670"/>
      <c r="M12" s="2671"/>
      <c r="N12" s="2672"/>
      <c r="O12" s="2673"/>
      <c r="P12" s="2674"/>
    </row>
    <row r="13" spans="1:16" x14ac:dyDescent="0.25">
      <c r="A13" s="2675" t="str">
        <f>IF(COUNTIF(B13:Z13, "*") &gt; 0,"node_excel_21cda5fa-d582-44d6-a847-b0ec20cf379b", "")</f>
        <v/>
      </c>
      <c r="B13" s="2676"/>
      <c r="C13" s="2677"/>
      <c r="D13" s="2678"/>
      <c r="E13" s="2679"/>
      <c r="F13" s="2680"/>
      <c r="G13" s="2681"/>
      <c r="H13" s="2682"/>
      <c r="I13" s="2683"/>
      <c r="J13" s="2684"/>
      <c r="K13" s="2685"/>
      <c r="L13" s="2686"/>
      <c r="M13" s="2687"/>
      <c r="N13" s="2688"/>
      <c r="O13" s="2689"/>
      <c r="P13" s="2690"/>
    </row>
    <row r="14" spans="1:16" x14ac:dyDescent="0.25">
      <c r="A14" s="2691" t="str">
        <f>IF(COUNTIF(B14:Z14, "*") &gt; 0,"node_excel_c6f31aed-32f8-4ae8-8b3b-07c7bf806756", "")</f>
        <v/>
      </c>
      <c r="B14" s="2692"/>
      <c r="C14" s="2693"/>
      <c r="D14" s="2694"/>
      <c r="E14" s="2695"/>
      <c r="F14" s="2696"/>
      <c r="G14" s="2697"/>
      <c r="H14" s="2698"/>
      <c r="I14" s="2699"/>
      <c r="J14" s="2700"/>
      <c r="K14" s="2701"/>
      <c r="L14" s="2702"/>
      <c r="M14" s="2703"/>
      <c r="N14" s="2704"/>
      <c r="O14" s="2705"/>
      <c r="P14" s="2706"/>
    </row>
    <row r="15" spans="1:16" x14ac:dyDescent="0.25">
      <c r="A15" s="2707" t="str">
        <f>IF(COUNTIF(B15:Z15, "*") &gt; 0,"node_excel_e0e50136-72d0-4129-a44e-662ae6297734", "")</f>
        <v/>
      </c>
      <c r="B15" s="2708"/>
      <c r="C15" s="2709"/>
      <c r="D15" s="2710"/>
      <c r="E15" s="2711"/>
      <c r="F15" s="2712"/>
      <c r="G15" s="2713"/>
      <c r="H15" s="2714"/>
      <c r="I15" s="2715"/>
      <c r="J15" s="2716"/>
      <c r="K15" s="2717"/>
      <c r="L15" s="2718"/>
      <c r="M15" s="2719"/>
      <c r="N15" s="2720"/>
      <c r="O15" s="2721"/>
      <c r="P15" s="2722"/>
    </row>
    <row r="16" spans="1:16" x14ac:dyDescent="0.25">
      <c r="A16" s="2723" t="str">
        <f>IF(COUNTIF(B16:Z16, "*") &gt; 0,"node_excel_4859dee5-9377-411f-b6d2-e1da5593a025", "")</f>
        <v/>
      </c>
      <c r="B16" s="2724"/>
      <c r="C16" s="2725"/>
      <c r="D16" s="2726"/>
      <c r="E16" s="2727"/>
      <c r="F16" s="2728"/>
      <c r="G16" s="2729"/>
      <c r="H16" s="2730"/>
      <c r="I16" s="2731"/>
      <c r="J16" s="2732"/>
      <c r="K16" s="2733"/>
      <c r="L16" s="2734"/>
      <c r="M16" s="2735"/>
      <c r="N16" s="2736"/>
      <c r="O16" s="2737"/>
      <c r="P16" s="2738"/>
    </row>
    <row r="17" spans="1:16" x14ac:dyDescent="0.25">
      <c r="A17" s="2739" t="str">
        <f>IF(COUNTIF(B17:Z17, "*") &gt; 0,"node_excel_ebd8afb0-42eb-499f-ac08-7616306da002", "")</f>
        <v/>
      </c>
      <c r="B17" s="2740"/>
      <c r="C17" s="2741"/>
      <c r="D17" s="2742"/>
      <c r="E17" s="2743"/>
      <c r="F17" s="2744"/>
      <c r="G17" s="2745"/>
      <c r="H17" s="2746"/>
      <c r="I17" s="2747"/>
      <c r="J17" s="2748"/>
      <c r="K17" s="2749"/>
      <c r="L17" s="2750"/>
      <c r="M17" s="2751"/>
      <c r="N17" s="2752"/>
      <c r="O17" s="2753"/>
      <c r="P17" s="2754"/>
    </row>
    <row r="18" spans="1:16" x14ac:dyDescent="0.25">
      <c r="A18" s="2755" t="str">
        <f>IF(COUNTIF(B18:Z18, "*") &gt; 0,"node_excel_926f7cde-e169-4d2b-8ca8-53fd7c316b9f", "")</f>
        <v/>
      </c>
      <c r="B18" s="2756"/>
      <c r="C18" s="2757"/>
      <c r="D18" s="2758"/>
      <c r="E18" s="2759"/>
      <c r="F18" s="2760"/>
      <c r="G18" s="2761"/>
      <c r="H18" s="2762"/>
      <c r="I18" s="2763"/>
      <c r="J18" s="2764"/>
      <c r="K18" s="2765"/>
      <c r="L18" s="2766"/>
      <c r="M18" s="2767"/>
      <c r="N18" s="2768"/>
      <c r="O18" s="2769"/>
      <c r="P18" s="2770"/>
    </row>
    <row r="19" spans="1:16" x14ac:dyDescent="0.25">
      <c r="A19" s="2771" t="str">
        <f>IF(COUNTIF(B19:Z19, "*") &gt; 0,"node_excel_cf306c09-4193-482b-a66b-cfffafc1f9a4", "")</f>
        <v/>
      </c>
      <c r="B19" s="2772"/>
      <c r="C19" s="2773"/>
      <c r="D19" s="2774"/>
      <c r="E19" s="2775"/>
      <c r="F19" s="2776"/>
      <c r="G19" s="2777"/>
      <c r="H19" s="2778"/>
      <c r="I19" s="2779"/>
      <c r="J19" s="2780"/>
      <c r="K19" s="2781"/>
      <c r="L19" s="2782"/>
      <c r="M19" s="2783"/>
      <c r="N19" s="2784"/>
      <c r="O19" s="2785"/>
      <c r="P19" s="2786"/>
    </row>
    <row r="20" spans="1:16" x14ac:dyDescent="0.25">
      <c r="A20" s="2787" t="str">
        <f>IF(COUNTIF(B20:Z20, "*") &gt; 0,"node_excel_20e4d96b-54cd-4c84-bd67-db9aabe7b18f", "")</f>
        <v/>
      </c>
      <c r="B20" s="2788"/>
      <c r="C20" s="2789"/>
      <c r="D20" s="2790"/>
      <c r="E20" s="2791"/>
      <c r="F20" s="2792"/>
      <c r="G20" s="2793"/>
      <c r="H20" s="2794"/>
      <c r="I20" s="2795"/>
      <c r="J20" s="2796"/>
      <c r="K20" s="2797"/>
      <c r="L20" s="2798"/>
      <c r="M20" s="2799"/>
      <c r="N20" s="2800"/>
      <c r="O20" s="2801"/>
      <c r="P20" s="2802"/>
    </row>
    <row r="21" spans="1:16" x14ac:dyDescent="0.25">
      <c r="A21" s="2803" t="str">
        <f>IF(COUNTIF(B21:Z21, "*") &gt; 0,"node_excel_6d02b16e-2edc-4ab5-bb0f-76c3fe1649fe", "")</f>
        <v/>
      </c>
      <c r="B21" s="2804"/>
      <c r="C21" s="2805"/>
      <c r="D21" s="2806"/>
      <c r="E21" s="2807"/>
      <c r="F21" s="2808"/>
      <c r="G21" s="2809"/>
      <c r="H21" s="2810"/>
      <c r="I21" s="2811"/>
      <c r="J21" s="2812"/>
      <c r="K21" s="2813"/>
      <c r="L21" s="2814"/>
      <c r="M21" s="2815"/>
      <c r="N21" s="2816"/>
      <c r="O21" s="2817"/>
      <c r="P21" s="2818"/>
    </row>
    <row r="22" spans="1:16" x14ac:dyDescent="0.25">
      <c r="A22" s="2819" t="str">
        <f>IF(COUNTIF(B22:Z22, "*") &gt; 0,"node_excel_145ede37-acbd-4ee7-84a8-657fcc619385", "")</f>
        <v/>
      </c>
      <c r="B22" s="2820"/>
      <c r="C22" s="2821"/>
      <c r="D22" s="2822"/>
      <c r="E22" s="2823"/>
      <c r="F22" s="2824"/>
      <c r="G22" s="2825"/>
      <c r="H22" s="2826"/>
      <c r="I22" s="2827"/>
      <c r="J22" s="2828"/>
      <c r="K22" s="2829"/>
      <c r="L22" s="2830"/>
      <c r="M22" s="2831"/>
      <c r="N22" s="2832"/>
      <c r="O22" s="2833"/>
      <c r="P22" s="2834"/>
    </row>
    <row r="23" spans="1:16" x14ac:dyDescent="0.25">
      <c r="A23" s="2835" t="str">
        <f>IF(COUNTIF(B23:Z23, "*") &gt; 0,"node_excel_44236249-3c26-4cfc-af53-9babed9a4a28", "")</f>
        <v/>
      </c>
      <c r="B23" s="2836"/>
      <c r="C23" s="2837"/>
      <c r="D23" s="2838"/>
      <c r="E23" s="2839"/>
      <c r="F23" s="2840"/>
      <c r="G23" s="2841"/>
      <c r="H23" s="2842"/>
      <c r="I23" s="2843"/>
      <c r="J23" s="2844"/>
      <c r="K23" s="2845"/>
      <c r="L23" s="2846"/>
      <c r="M23" s="2847"/>
      <c r="N23" s="2848"/>
      <c r="O23" s="2849"/>
      <c r="P23" s="2850"/>
    </row>
    <row r="24" spans="1:16" x14ac:dyDescent="0.25">
      <c r="A24" s="2851" t="str">
        <f>IF(COUNTIF(B24:Z24, "*") &gt; 0,"node_excel_d345f847-95ca-42cf-8562-21493f8f32a3", "")</f>
        <v/>
      </c>
      <c r="B24" s="2852"/>
      <c r="C24" s="2853"/>
      <c r="D24" s="2854"/>
      <c r="E24" s="2855"/>
      <c r="F24" s="2856"/>
      <c r="G24" s="2857"/>
      <c r="H24" s="2858"/>
      <c r="I24" s="2859"/>
      <c r="J24" s="2860"/>
      <c r="K24" s="2861"/>
      <c r="L24" s="2862"/>
      <c r="M24" s="2863"/>
      <c r="N24" s="2864"/>
      <c r="O24" s="2865"/>
      <c r="P24" s="2866"/>
    </row>
    <row r="25" spans="1:16" x14ac:dyDescent="0.25">
      <c r="A25" s="2867" t="str">
        <f>IF(COUNTIF(B25:Z25, "*") &gt; 0,"node_excel_a8bd2473-1954-423b-aaca-5a053835e287", "")</f>
        <v/>
      </c>
      <c r="B25" s="2868"/>
      <c r="C25" s="2869"/>
      <c r="D25" s="2870"/>
      <c r="E25" s="2871"/>
      <c r="F25" s="2872"/>
      <c r="G25" s="2873"/>
      <c r="H25" s="2874"/>
      <c r="I25" s="2875"/>
      <c r="J25" s="2876"/>
      <c r="K25" s="2877"/>
      <c r="L25" s="2878"/>
      <c r="M25" s="2879"/>
      <c r="N25" s="2880"/>
      <c r="O25" s="2881"/>
      <c r="P25" s="2882"/>
    </row>
    <row r="26" spans="1:16" x14ac:dyDescent="0.25">
      <c r="A26" s="2883" t="str">
        <f>IF(COUNTIF(B26:Z26, "*") &gt; 0,"node_excel_52781093-9865-4c60-84df-99409967c74a", "")</f>
        <v/>
      </c>
      <c r="B26" s="2884"/>
      <c r="C26" s="2885"/>
      <c r="D26" s="2886"/>
      <c r="E26" s="2887"/>
      <c r="F26" s="2888"/>
      <c r="G26" s="2889"/>
      <c r="H26" s="2890"/>
      <c r="I26" s="2891"/>
      <c r="J26" s="2892"/>
      <c r="K26" s="2893"/>
      <c r="L26" s="2894"/>
      <c r="M26" s="2895"/>
      <c r="N26" s="2896"/>
      <c r="O26" s="2897"/>
      <c r="P26" s="2898"/>
    </row>
    <row r="27" spans="1:16" x14ac:dyDescent="0.25">
      <c r="A27" s="2899" t="str">
        <f>IF(COUNTIF(B27:Z27, "*") &gt; 0,"node_excel_3a5d29f5-5d00-4a61-b89f-7bc1aa46cc5a", "")</f>
        <v/>
      </c>
      <c r="B27" s="2900"/>
      <c r="C27" s="2901"/>
      <c r="D27" s="2902"/>
      <c r="E27" s="2903"/>
      <c r="F27" s="2904"/>
      <c r="G27" s="2905"/>
      <c r="H27" s="2906"/>
      <c r="I27" s="2907"/>
      <c r="J27" s="2908"/>
      <c r="K27" s="2909"/>
      <c r="L27" s="2910"/>
      <c r="M27" s="2911"/>
      <c r="N27" s="2912"/>
      <c r="O27" s="2913"/>
      <c r="P27" s="2914"/>
    </row>
    <row r="28" spans="1:16" x14ac:dyDescent="0.25">
      <c r="A28" s="2915" t="str">
        <f>IF(COUNTIF(B28:Z28, "*") &gt; 0,"node_excel_287a8446-db08-4af6-9c07-b1ecc1914cc1", "")</f>
        <v/>
      </c>
      <c r="B28" s="2916"/>
      <c r="C28" s="2917"/>
      <c r="D28" s="2918"/>
      <c r="E28" s="2919"/>
      <c r="F28" s="2920"/>
      <c r="G28" s="2921"/>
      <c r="H28" s="2922"/>
      <c r="I28" s="2923"/>
      <c r="J28" s="2924"/>
      <c r="K28" s="2925"/>
      <c r="L28" s="2926"/>
      <c r="M28" s="2927"/>
      <c r="N28" s="2928"/>
      <c r="O28" s="2929"/>
      <c r="P28" s="2930"/>
    </row>
    <row r="29" spans="1:16" x14ac:dyDescent="0.25">
      <c r="A29" s="2931" t="str">
        <f>IF(COUNTIF(B29:Z29, "*") &gt; 0,"node_excel_d997bbc0-3441-4875-9b74-3cda596d9977", "")</f>
        <v/>
      </c>
      <c r="B29" s="2932"/>
      <c r="C29" s="2933"/>
      <c r="D29" s="2934"/>
      <c r="E29" s="2935"/>
      <c r="F29" s="2936"/>
      <c r="G29" s="2937"/>
      <c r="H29" s="2938"/>
      <c r="I29" s="2939"/>
      <c r="J29" s="2940"/>
      <c r="K29" s="2941"/>
      <c r="L29" s="2942"/>
      <c r="M29" s="2943"/>
      <c r="N29" s="2944"/>
      <c r="O29" s="2945"/>
      <c r="P29" s="2946"/>
    </row>
    <row r="30" spans="1:16" x14ac:dyDescent="0.25">
      <c r="A30" s="2947" t="str">
        <f>IF(COUNTIF(B30:Z30, "*") &gt; 0,"node_excel_af926050-b5fd-4d19-8c34-402fc61c58f4", "")</f>
        <v/>
      </c>
      <c r="B30" s="2948"/>
      <c r="C30" s="2949"/>
      <c r="D30" s="2950"/>
      <c r="E30" s="2951"/>
      <c r="F30" s="2952"/>
      <c r="G30" s="2953"/>
      <c r="H30" s="2954"/>
      <c r="I30" s="2955"/>
      <c r="J30" s="2956"/>
      <c r="K30" s="2957"/>
      <c r="L30" s="2958"/>
      <c r="M30" s="2959"/>
      <c r="N30" s="2960"/>
      <c r="O30" s="2961"/>
      <c r="P30" s="2962"/>
    </row>
    <row r="31" spans="1:16" x14ac:dyDescent="0.25">
      <c r="A31" s="2963" t="str">
        <f>IF(COUNTIF(B31:Z31, "*") &gt; 0,"node_excel_e24baf21-d532-4614-b453-d2b13fc34f91", "")</f>
        <v/>
      </c>
      <c r="B31" s="2964"/>
      <c r="C31" s="2965"/>
      <c r="D31" s="2966"/>
      <c r="E31" s="2967"/>
      <c r="F31" s="2968"/>
      <c r="G31" s="2969"/>
      <c r="H31" s="2970"/>
      <c r="I31" s="2971"/>
      <c r="J31" s="2972"/>
      <c r="K31" s="2973"/>
      <c r="L31" s="2974"/>
      <c r="M31" s="2975"/>
      <c r="N31" s="2976"/>
      <c r="O31" s="2977"/>
      <c r="P31" s="2978"/>
    </row>
    <row r="32" spans="1:16" x14ac:dyDescent="0.25">
      <c r="A32" s="2979" t="str">
        <f>IF(COUNTIF(B32:Z32, "*") &gt; 0,"node_excel_d1521b30-c8d1-4341-93ff-874557d254d7", "")</f>
        <v/>
      </c>
      <c r="B32" s="2980"/>
      <c r="C32" s="2981"/>
      <c r="D32" s="2982"/>
      <c r="E32" s="2983"/>
      <c r="F32" s="2984"/>
      <c r="G32" s="2985"/>
      <c r="H32" s="2986"/>
      <c r="I32" s="2987"/>
      <c r="J32" s="2988"/>
      <c r="K32" s="2989"/>
      <c r="L32" s="2990"/>
      <c r="M32" s="2991"/>
      <c r="N32" s="2992"/>
      <c r="O32" s="2993"/>
      <c r="P32" s="2994"/>
    </row>
    <row r="33" spans="1:16" x14ac:dyDescent="0.25">
      <c r="A33" s="2995" t="str">
        <f>IF(COUNTIF(B33:Z33, "*") &gt; 0,"node_excel_740c4560-0d37-4ac7-aba6-ffbf0764acf5", "")</f>
        <v/>
      </c>
      <c r="B33" s="2996"/>
      <c r="C33" s="2997"/>
      <c r="D33" s="2998"/>
      <c r="E33" s="2999"/>
      <c r="F33" s="3000"/>
      <c r="G33" s="3001"/>
      <c r="H33" s="3002"/>
      <c r="I33" s="3003"/>
      <c r="J33" s="3004"/>
      <c r="K33" s="3005"/>
      <c r="L33" s="3006"/>
      <c r="M33" s="3007"/>
      <c r="N33" s="3008"/>
      <c r="O33" s="3009"/>
      <c r="P33" s="3010"/>
    </row>
    <row r="34" spans="1:16" x14ac:dyDescent="0.25">
      <c r="A34" s="3011"/>
      <c r="B34" s="3011"/>
      <c r="C34" s="3011"/>
      <c r="D34" s="3011"/>
      <c r="E34" s="3011"/>
      <c r="F34" s="3011"/>
      <c r="G34" s="3011"/>
      <c r="H34" s="3011"/>
      <c r="I34" s="3011"/>
      <c r="J34" s="3011"/>
      <c r="K34" s="3011"/>
      <c r="L34" s="3011"/>
      <c r="M34" s="3011"/>
      <c r="N34" s="3011"/>
      <c r="O34" s="3011"/>
      <c r="P34" s="3011"/>
    </row>
  </sheetData>
  <sheetProtection sheet="1" objects="1" scenarios="1"/>
  <mergeCells count="5">
    <mergeCell ref="B1:E1"/>
    <mergeCell ref="F1:H1"/>
    <mergeCell ref="I1:K1"/>
    <mergeCell ref="L1:M1"/>
    <mergeCell ref="N1:P1"/>
  </mergeCells>
  <dataValidations count="62">
    <dataValidation type="whole" operator="greaterThanOrEqual" allowBlank="1" showErrorMessage="1" errorTitle="Error on numerical value" error="Value must be greater or equal to 0.0" sqref="E3">
      <formula1>0</formula1>
    </dataValidation>
    <dataValidation type="list" allowBlank="1" sqref="H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4">
      <formula1>0</formula1>
    </dataValidation>
    <dataValidation type="list" allowBlank="1" sqref="H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5">
      <formula1>0</formula1>
    </dataValidation>
    <dataValidation type="list" allowBlank="1" sqref="H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6">
      <formula1>0</formula1>
    </dataValidation>
    <dataValidation type="list" allowBlank="1" sqref="H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7">
      <formula1>0</formula1>
    </dataValidation>
    <dataValidation type="list" allowBlank="1" sqref="H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8">
      <formula1>0</formula1>
    </dataValidation>
    <dataValidation type="list" allowBlank="1" sqref="H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9">
      <formula1>0</formula1>
    </dataValidation>
    <dataValidation type="list" allowBlank="1" sqref="H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0">
      <formula1>0</formula1>
    </dataValidation>
    <dataValidation type="list" allowBlank="1" sqref="H1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1">
      <formula1>0</formula1>
    </dataValidation>
    <dataValidation type="list" allowBlank="1" sqref="H1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2">
      <formula1>0</formula1>
    </dataValidation>
    <dataValidation type="list" allowBlank="1" sqref="H1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3">
      <formula1>0</formula1>
    </dataValidation>
    <dataValidation type="list" allowBlank="1" sqref="H1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4">
      <formula1>0</formula1>
    </dataValidation>
    <dataValidation type="list" allowBlank="1" sqref="H1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5">
      <formula1>0</formula1>
    </dataValidation>
    <dataValidation type="list" allowBlank="1" sqref="H1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6">
      <formula1>0</formula1>
    </dataValidation>
    <dataValidation type="list" allowBlank="1" sqref="H1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7">
      <formula1>0</formula1>
    </dataValidation>
    <dataValidation type="list" allowBlank="1" sqref="H1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8">
      <formula1>0</formula1>
    </dataValidation>
    <dataValidation type="list" allowBlank="1" sqref="H1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9">
      <formula1>0</formula1>
    </dataValidation>
    <dataValidation type="list" allowBlank="1" sqref="H1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0">
      <formula1>0</formula1>
    </dataValidation>
    <dataValidation type="list" allowBlank="1" sqref="H2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1">
      <formula1>0</formula1>
    </dataValidation>
    <dataValidation type="list" allowBlank="1" sqref="H2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2">
      <formula1>0</formula1>
    </dataValidation>
    <dataValidation type="list" allowBlank="1" sqref="H2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3">
      <formula1>0</formula1>
    </dataValidation>
    <dataValidation type="list" allowBlank="1" sqref="H2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4">
      <formula1>0</formula1>
    </dataValidation>
    <dataValidation type="list" allowBlank="1" sqref="H2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5">
      <formula1>0</formula1>
    </dataValidation>
    <dataValidation type="list" allowBlank="1" sqref="H2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6">
      <formula1>0</formula1>
    </dataValidation>
    <dataValidation type="list" allowBlank="1" sqref="H2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7">
      <formula1>0</formula1>
    </dataValidation>
    <dataValidation type="list" allowBlank="1" sqref="H2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8">
      <formula1>0</formula1>
    </dataValidation>
    <dataValidation type="list" allowBlank="1" sqref="H2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9">
      <formula1>0</formula1>
    </dataValidation>
    <dataValidation type="list" allowBlank="1" sqref="H2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0">
      <formula1>0</formula1>
    </dataValidation>
    <dataValidation type="list" allowBlank="1" sqref="H3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1">
      <formula1>0</formula1>
    </dataValidation>
    <dataValidation type="list" allowBlank="1" sqref="H3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2">
      <formula1>0</formula1>
    </dataValidation>
    <dataValidation type="list" allowBlank="1" sqref="H3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3">
      <formula1>0</formula1>
    </dataValidation>
    <dataValidation type="list" allowBlank="1" sqref="H33">
      <formula1>"VERY_HIGH,HIGH,MEDIUM,LOW,VERY_LOW"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3" activePane="bottomLeft" state="frozen"/>
      <selection pane="bottomLeft"/>
    </sheetView>
  </sheetViews>
  <sheetFormatPr baseColWidth="10" defaultColWidth="9.140625" defaultRowHeight="15" x14ac:dyDescent="0.25"/>
  <cols>
    <col min="1" max="1" width="43" customWidth="1"/>
    <col min="2" max="2" width="15.140625" customWidth="1"/>
    <col min="3" max="3" width="15.5703125" customWidth="1"/>
    <col min="4" max="4" width="16.140625" customWidth="1"/>
    <col min="5" max="5" width="11.140625" customWidth="1"/>
    <col min="6" max="6" width="18" customWidth="1"/>
    <col min="7" max="7" width="102.5703125" customWidth="1"/>
    <col min="8" max="8" width="9.140625" customWidth="1"/>
    <col min="9" max="9" width="85.85546875" customWidth="1"/>
    <col min="10" max="10" width="107.42578125" customWidth="1"/>
    <col min="11" max="11" width="28.7109375" customWidth="1"/>
    <col min="12" max="12" width="15.5703125" customWidth="1"/>
    <col min="13" max="13" width="17.140625" customWidth="1"/>
    <col min="14" max="14" width="9.28515625" customWidth="1"/>
    <col min="15" max="15" width="10" customWidth="1"/>
    <col min="16" max="16" width="8.42578125" customWidth="1"/>
  </cols>
  <sheetData>
    <row r="1" spans="1:16" x14ac:dyDescent="0.25">
      <c r="A1" s="3012" t="s">
        <v>0</v>
      </c>
      <c r="B1" s="8654" t="s">
        <v>1</v>
      </c>
      <c r="C1" s="8654" t="s">
        <v>2</v>
      </c>
      <c r="D1" s="8654" t="s">
        <v>2</v>
      </c>
      <c r="E1" s="8654" t="s">
        <v>2</v>
      </c>
      <c r="F1" s="8654" t="s">
        <v>37</v>
      </c>
      <c r="G1" s="8654" t="s">
        <v>2</v>
      </c>
      <c r="H1" s="8654" t="s">
        <v>2</v>
      </c>
      <c r="I1" s="8654" t="s">
        <v>17</v>
      </c>
      <c r="J1" s="8654" t="s">
        <v>2</v>
      </c>
      <c r="K1" s="8654" t="s">
        <v>2</v>
      </c>
      <c r="L1" s="8654" t="s">
        <v>38</v>
      </c>
      <c r="M1" s="8654" t="s">
        <v>2</v>
      </c>
      <c r="N1" s="8654" t="s">
        <v>39</v>
      </c>
      <c r="O1" s="8654" t="s">
        <v>2</v>
      </c>
      <c r="P1" s="8654" t="s">
        <v>2</v>
      </c>
    </row>
    <row r="2" spans="1:16" x14ac:dyDescent="0.25">
      <c r="A2" s="3013" t="s">
        <v>5</v>
      </c>
      <c r="B2" s="3013" t="s">
        <v>6</v>
      </c>
      <c r="C2" s="3013" t="s">
        <v>7</v>
      </c>
      <c r="D2" s="3013" t="s">
        <v>8</v>
      </c>
      <c r="E2" s="3013" t="s">
        <v>40</v>
      </c>
      <c r="F2" s="3013" t="s">
        <v>42</v>
      </c>
      <c r="G2" s="3013" t="s">
        <v>43</v>
      </c>
      <c r="H2" s="3013" t="s">
        <v>44</v>
      </c>
      <c r="I2" s="3013" t="s">
        <v>45</v>
      </c>
      <c r="J2" s="3013" t="s">
        <v>46</v>
      </c>
      <c r="K2" s="3013" t="s">
        <v>47</v>
      </c>
      <c r="L2" s="3013" t="s">
        <v>48</v>
      </c>
      <c r="M2" s="3013" t="s">
        <v>49</v>
      </c>
      <c r="N2" s="3013" t="s">
        <v>50</v>
      </c>
      <c r="O2" s="3013" t="s">
        <v>51</v>
      </c>
      <c r="P2" s="3013" t="s">
        <v>52</v>
      </c>
    </row>
    <row r="3" spans="1:16" x14ac:dyDescent="0.25">
      <c r="A3" s="3014" t="s">
        <v>66</v>
      </c>
      <c r="B3" s="3015" t="s">
        <v>67</v>
      </c>
      <c r="C3" s="3016" t="s">
        <v>2</v>
      </c>
      <c r="D3" s="3017" t="s">
        <v>2</v>
      </c>
      <c r="E3" s="3018" t="s">
        <v>55</v>
      </c>
      <c r="F3" s="3019" t="s">
        <v>2</v>
      </c>
      <c r="G3" s="3020" t="s">
        <v>56</v>
      </c>
      <c r="H3" s="3021" t="s">
        <v>57</v>
      </c>
      <c r="I3" s="3022" t="s">
        <v>58</v>
      </c>
      <c r="J3" s="3023" t="s">
        <v>59</v>
      </c>
      <c r="K3" s="3024" t="s">
        <v>60</v>
      </c>
      <c r="L3" s="3025" t="s">
        <v>2</v>
      </c>
      <c r="M3" s="3026" t="s">
        <v>2</v>
      </c>
      <c r="N3" s="3027" t="s">
        <v>2</v>
      </c>
      <c r="O3" s="3028" t="s">
        <v>2</v>
      </c>
      <c r="P3" s="3029" t="s">
        <v>2</v>
      </c>
    </row>
    <row r="4" spans="1:16" x14ac:dyDescent="0.25">
      <c r="A4" s="3030" t="str">
        <f>IF(COUNTIF(B4:Z4, "*") &gt; 0,"node_excel_d13cac7f-afef-44c8-a3c5-c6076ba9c935", "")</f>
        <v/>
      </c>
      <c r="B4" s="3031"/>
      <c r="C4" s="3032"/>
      <c r="D4" s="3033"/>
      <c r="E4" s="3034"/>
      <c r="F4" s="3035"/>
      <c r="G4" s="3036"/>
      <c r="H4" s="3037"/>
      <c r="I4" s="3038"/>
      <c r="J4" s="3039"/>
      <c r="K4" s="3040"/>
      <c r="L4" s="3041"/>
      <c r="M4" s="3042"/>
      <c r="N4" s="3043"/>
      <c r="O4" s="3044"/>
      <c r="P4" s="3045"/>
    </row>
    <row r="5" spans="1:16" x14ac:dyDescent="0.25">
      <c r="A5" s="3046" t="str">
        <f>IF(COUNTIF(B5:Z5, "*") &gt; 0,"node_excel_dbdca584-c5c6-4143-8c68-1e4ecce6e1e7", "")</f>
        <v/>
      </c>
      <c r="B5" s="3047"/>
      <c r="C5" s="3048"/>
      <c r="D5" s="3049"/>
      <c r="E5" s="3050"/>
      <c r="F5" s="3051"/>
      <c r="G5" s="3052"/>
      <c r="H5" s="3053"/>
      <c r="I5" s="3054"/>
      <c r="J5" s="3055"/>
      <c r="K5" s="3056"/>
      <c r="L5" s="3057"/>
      <c r="M5" s="3058"/>
      <c r="N5" s="3059"/>
      <c r="O5" s="3060"/>
      <c r="P5" s="3061"/>
    </row>
    <row r="6" spans="1:16" x14ac:dyDescent="0.25">
      <c r="A6" s="3062" t="str">
        <f>IF(COUNTIF(B6:Z6, "*") &gt; 0,"node_excel_8e64039b-c1a9-425d-90e7-62fde07df934", "")</f>
        <v/>
      </c>
      <c r="B6" s="3063"/>
      <c r="C6" s="3064"/>
      <c r="D6" s="3065"/>
      <c r="E6" s="3066"/>
      <c r="F6" s="3067"/>
      <c r="G6" s="3068"/>
      <c r="H6" s="3069"/>
      <c r="I6" s="3070"/>
      <c r="J6" s="3071"/>
      <c r="K6" s="3072"/>
      <c r="L6" s="3073"/>
      <c r="M6" s="3074"/>
      <c r="N6" s="3075"/>
      <c r="O6" s="3076"/>
      <c r="P6" s="3077"/>
    </row>
    <row r="7" spans="1:16" x14ac:dyDescent="0.25">
      <c r="A7" s="3078" t="str">
        <f>IF(COUNTIF(B7:Z7, "*") &gt; 0,"node_excel_f48c83d6-4adb-4ef3-bee4-faa1380af53c", "")</f>
        <v/>
      </c>
      <c r="B7" s="3079"/>
      <c r="C7" s="3080"/>
      <c r="D7" s="3081"/>
      <c r="E7" s="3082"/>
      <c r="F7" s="3083"/>
      <c r="G7" s="3084"/>
      <c r="H7" s="3085"/>
      <c r="I7" s="3086"/>
      <c r="J7" s="3087"/>
      <c r="K7" s="3088"/>
      <c r="L7" s="3089"/>
      <c r="M7" s="3090"/>
      <c r="N7" s="3091"/>
      <c r="O7" s="3092"/>
      <c r="P7" s="3093"/>
    </row>
    <row r="8" spans="1:16" x14ac:dyDescent="0.25">
      <c r="A8" s="3094" t="str">
        <f>IF(COUNTIF(B8:Z8, "*") &gt; 0,"node_excel_537cb93c-5122-4bf1-a084-c615bf955a81", "")</f>
        <v/>
      </c>
      <c r="B8" s="3095"/>
      <c r="C8" s="3096"/>
      <c r="D8" s="3097"/>
      <c r="E8" s="3098"/>
      <c r="F8" s="3099"/>
      <c r="G8" s="3100"/>
      <c r="H8" s="3101"/>
      <c r="I8" s="3102"/>
      <c r="J8" s="3103"/>
      <c r="K8" s="3104"/>
      <c r="L8" s="3105"/>
      <c r="M8" s="3106"/>
      <c r="N8" s="3107"/>
      <c r="O8" s="3108"/>
      <c r="P8" s="3109"/>
    </row>
    <row r="9" spans="1:16" x14ac:dyDescent="0.25">
      <c r="A9" s="3110" t="str">
        <f>IF(COUNTIF(B9:Z9, "*") &gt; 0,"node_excel_1a3f224c-6f06-4bd3-b27c-04e7882d0056", "")</f>
        <v/>
      </c>
      <c r="B9" s="3111"/>
      <c r="C9" s="3112"/>
      <c r="D9" s="3113"/>
      <c r="E9" s="3114"/>
      <c r="F9" s="3115"/>
      <c r="G9" s="3116"/>
      <c r="H9" s="3117"/>
      <c r="I9" s="3118"/>
      <c r="J9" s="3119"/>
      <c r="K9" s="3120"/>
      <c r="L9" s="3121"/>
      <c r="M9" s="3122"/>
      <c r="N9" s="3123"/>
      <c r="O9" s="3124"/>
      <c r="P9" s="3125"/>
    </row>
    <row r="10" spans="1:16" x14ac:dyDescent="0.25">
      <c r="A10" s="3126" t="str">
        <f>IF(COUNTIF(B10:Z10, "*") &gt; 0,"node_excel_599c2d68-e9d3-4c6d-9420-bfba5c3e0637", "")</f>
        <v/>
      </c>
      <c r="B10" s="3127"/>
      <c r="C10" s="3128"/>
      <c r="D10" s="3129"/>
      <c r="E10" s="3130"/>
      <c r="F10" s="3131"/>
      <c r="G10" s="3132"/>
      <c r="H10" s="3133"/>
      <c r="I10" s="3134"/>
      <c r="J10" s="3135"/>
      <c r="K10" s="3136"/>
      <c r="L10" s="3137"/>
      <c r="M10" s="3138"/>
      <c r="N10" s="3139"/>
      <c r="O10" s="3140"/>
      <c r="P10" s="3141"/>
    </row>
    <row r="11" spans="1:16" x14ac:dyDescent="0.25">
      <c r="A11" s="3142" t="str">
        <f>IF(COUNTIF(B11:Z11, "*") &gt; 0,"node_excel_21319390-76fb-47ac-a46b-d4cc315cc309", "")</f>
        <v/>
      </c>
      <c r="B11" s="3143"/>
      <c r="C11" s="3144"/>
      <c r="D11" s="3145"/>
      <c r="E11" s="3146"/>
      <c r="F11" s="3147"/>
      <c r="G11" s="3148"/>
      <c r="H11" s="3149"/>
      <c r="I11" s="3150"/>
      <c r="J11" s="3151"/>
      <c r="K11" s="3152"/>
      <c r="L11" s="3153"/>
      <c r="M11" s="3154"/>
      <c r="N11" s="3155"/>
      <c r="O11" s="3156"/>
      <c r="P11" s="3157"/>
    </row>
    <row r="12" spans="1:16" x14ac:dyDescent="0.25">
      <c r="A12" s="3158" t="str">
        <f>IF(COUNTIF(B12:Z12, "*") &gt; 0,"node_excel_ba566b29-1494-4af1-9600-1daa4f165434", "")</f>
        <v/>
      </c>
      <c r="B12" s="3159"/>
      <c r="C12" s="3160"/>
      <c r="D12" s="3161"/>
      <c r="E12" s="3162"/>
      <c r="F12" s="3163"/>
      <c r="G12" s="3164"/>
      <c r="H12" s="3165"/>
      <c r="I12" s="3166"/>
      <c r="J12" s="3167"/>
      <c r="K12" s="3168"/>
      <c r="L12" s="3169"/>
      <c r="M12" s="3170"/>
      <c r="N12" s="3171"/>
      <c r="O12" s="3172"/>
      <c r="P12" s="3173"/>
    </row>
    <row r="13" spans="1:16" x14ac:dyDescent="0.25">
      <c r="A13" s="3174" t="str">
        <f>IF(COUNTIF(B13:Z13, "*") &gt; 0,"node_excel_2cf6961b-810d-4edb-a282-ea951ce391a3", "")</f>
        <v/>
      </c>
      <c r="B13" s="3175"/>
      <c r="C13" s="3176"/>
      <c r="D13" s="3177"/>
      <c r="E13" s="3178"/>
      <c r="F13" s="3179"/>
      <c r="G13" s="3180"/>
      <c r="H13" s="3181"/>
      <c r="I13" s="3182"/>
      <c r="J13" s="3183"/>
      <c r="K13" s="3184"/>
      <c r="L13" s="3185"/>
      <c r="M13" s="3186"/>
      <c r="N13" s="3187"/>
      <c r="O13" s="3188"/>
      <c r="P13" s="3189"/>
    </row>
    <row r="14" spans="1:16" x14ac:dyDescent="0.25">
      <c r="A14" s="3190" t="str">
        <f>IF(COUNTIF(B14:Z14, "*") &gt; 0,"node_excel_5a4caf8a-af54-42c5-9a1b-4230fcf6c042", "")</f>
        <v/>
      </c>
      <c r="B14" s="3191"/>
      <c r="C14" s="3192"/>
      <c r="D14" s="3193"/>
      <c r="E14" s="3194"/>
      <c r="F14" s="3195"/>
      <c r="G14" s="3196"/>
      <c r="H14" s="3197"/>
      <c r="I14" s="3198"/>
      <c r="J14" s="3199"/>
      <c r="K14" s="3200"/>
      <c r="L14" s="3201"/>
      <c r="M14" s="3202"/>
      <c r="N14" s="3203"/>
      <c r="O14" s="3204"/>
      <c r="P14" s="3205"/>
    </row>
    <row r="15" spans="1:16" x14ac:dyDescent="0.25">
      <c r="A15" s="3206" t="str">
        <f>IF(COUNTIF(B15:Z15, "*") &gt; 0,"node_excel_aa2bb9d6-0f51-4e74-87f0-2948c54b6082", "")</f>
        <v/>
      </c>
      <c r="B15" s="3207"/>
      <c r="C15" s="3208"/>
      <c r="D15" s="3209"/>
      <c r="E15" s="3210"/>
      <c r="F15" s="3211"/>
      <c r="G15" s="3212"/>
      <c r="H15" s="3213"/>
      <c r="I15" s="3214"/>
      <c r="J15" s="3215"/>
      <c r="K15" s="3216"/>
      <c r="L15" s="3217"/>
      <c r="M15" s="3218"/>
      <c r="N15" s="3219"/>
      <c r="O15" s="3220"/>
      <c r="P15" s="3221"/>
    </row>
    <row r="16" spans="1:16" x14ac:dyDescent="0.25">
      <c r="A16" s="3222" t="str">
        <f>IF(COUNTIF(B16:Z16, "*") &gt; 0,"node_excel_2a568c67-86ac-49dd-9af9-1acb02555771", "")</f>
        <v/>
      </c>
      <c r="B16" s="3223"/>
      <c r="C16" s="3224"/>
      <c r="D16" s="3225"/>
      <c r="E16" s="3226"/>
      <c r="F16" s="3227"/>
      <c r="G16" s="3228"/>
      <c r="H16" s="3229"/>
      <c r="I16" s="3230"/>
      <c r="J16" s="3231"/>
      <c r="K16" s="3232"/>
      <c r="L16" s="3233"/>
      <c r="M16" s="3234"/>
      <c r="N16" s="3235"/>
      <c r="O16" s="3236"/>
      <c r="P16" s="3237"/>
    </row>
    <row r="17" spans="1:16" x14ac:dyDescent="0.25">
      <c r="A17" s="3238" t="str">
        <f>IF(COUNTIF(B17:Z17, "*") &gt; 0,"node_excel_9a0f37df-b8d5-4cbc-9383-17e16ce8d022", "")</f>
        <v/>
      </c>
      <c r="B17" s="3239"/>
      <c r="C17" s="3240"/>
      <c r="D17" s="3241"/>
      <c r="E17" s="3242"/>
      <c r="F17" s="3243"/>
      <c r="G17" s="3244"/>
      <c r="H17" s="3245"/>
      <c r="I17" s="3246"/>
      <c r="J17" s="3247"/>
      <c r="K17" s="3248"/>
      <c r="L17" s="3249"/>
      <c r="M17" s="3250"/>
      <c r="N17" s="3251"/>
      <c r="O17" s="3252"/>
      <c r="P17" s="3253"/>
    </row>
    <row r="18" spans="1:16" x14ac:dyDescent="0.25">
      <c r="A18" s="3254" t="str">
        <f>IF(COUNTIF(B18:Z18, "*") &gt; 0,"node_excel_c56b0139-0284-45b3-b5bf-6bba11ff9ffc", "")</f>
        <v/>
      </c>
      <c r="B18" s="3255"/>
      <c r="C18" s="3256"/>
      <c r="D18" s="3257"/>
      <c r="E18" s="3258"/>
      <c r="F18" s="3259"/>
      <c r="G18" s="3260"/>
      <c r="H18" s="3261"/>
      <c r="I18" s="3262"/>
      <c r="J18" s="3263"/>
      <c r="K18" s="3264"/>
      <c r="L18" s="3265"/>
      <c r="M18" s="3266"/>
      <c r="N18" s="3267"/>
      <c r="O18" s="3268"/>
      <c r="P18" s="3269"/>
    </row>
    <row r="19" spans="1:16" x14ac:dyDescent="0.25">
      <c r="A19" s="3270" t="str">
        <f>IF(COUNTIF(B19:Z19, "*") &gt; 0,"node_excel_0181b057-988f-45ee-84ba-a971d37026b7", "")</f>
        <v/>
      </c>
      <c r="B19" s="3271"/>
      <c r="C19" s="3272"/>
      <c r="D19" s="3273"/>
      <c r="E19" s="3274"/>
      <c r="F19" s="3275"/>
      <c r="G19" s="3276"/>
      <c r="H19" s="3277"/>
      <c r="I19" s="3278"/>
      <c r="J19" s="3279"/>
      <c r="K19" s="3280"/>
      <c r="L19" s="3281"/>
      <c r="M19" s="3282"/>
      <c r="N19" s="3283"/>
      <c r="O19" s="3284"/>
      <c r="P19" s="3285"/>
    </row>
    <row r="20" spans="1:16" x14ac:dyDescent="0.25">
      <c r="A20" s="3286" t="str">
        <f>IF(COUNTIF(B20:Z20, "*") &gt; 0,"node_excel_31444e7d-147b-45c0-a40c-3481b21959bb", "")</f>
        <v/>
      </c>
      <c r="B20" s="3287"/>
      <c r="C20" s="3288"/>
      <c r="D20" s="3289"/>
      <c r="E20" s="3290"/>
      <c r="F20" s="3291"/>
      <c r="G20" s="3292"/>
      <c r="H20" s="3293"/>
      <c r="I20" s="3294"/>
      <c r="J20" s="3295"/>
      <c r="K20" s="3296"/>
      <c r="L20" s="3297"/>
      <c r="M20" s="3298"/>
      <c r="N20" s="3299"/>
      <c r="O20" s="3300"/>
      <c r="P20" s="3301"/>
    </row>
    <row r="21" spans="1:16" x14ac:dyDescent="0.25">
      <c r="A21" s="3302" t="str">
        <f>IF(COUNTIF(B21:Z21, "*") &gt; 0,"node_excel_a5337292-2d2b-4406-bf2d-2ba9d61c0c05", "")</f>
        <v/>
      </c>
      <c r="B21" s="3303"/>
      <c r="C21" s="3304"/>
      <c r="D21" s="3305"/>
      <c r="E21" s="3306"/>
      <c r="F21" s="3307"/>
      <c r="G21" s="3308"/>
      <c r="H21" s="3309"/>
      <c r="I21" s="3310"/>
      <c r="J21" s="3311"/>
      <c r="K21" s="3312"/>
      <c r="L21" s="3313"/>
      <c r="M21" s="3314"/>
      <c r="N21" s="3315"/>
      <c r="O21" s="3316"/>
      <c r="P21" s="3317"/>
    </row>
    <row r="22" spans="1:16" x14ac:dyDescent="0.25">
      <c r="A22" s="3318" t="str">
        <f>IF(COUNTIF(B22:Z22, "*") &gt; 0,"node_excel_b68b26de-bf54-4b25-a628-ca9b4e15cb09", "")</f>
        <v/>
      </c>
      <c r="B22" s="3319"/>
      <c r="C22" s="3320"/>
      <c r="D22" s="3321"/>
      <c r="E22" s="3322"/>
      <c r="F22" s="3323"/>
      <c r="G22" s="3324"/>
      <c r="H22" s="3325"/>
      <c r="I22" s="3326"/>
      <c r="J22" s="3327"/>
      <c r="K22" s="3328"/>
      <c r="L22" s="3329"/>
      <c r="M22" s="3330"/>
      <c r="N22" s="3331"/>
      <c r="O22" s="3332"/>
      <c r="P22" s="3333"/>
    </row>
    <row r="23" spans="1:16" x14ac:dyDescent="0.25">
      <c r="A23" s="3334" t="str">
        <f>IF(COUNTIF(B23:Z23, "*") &gt; 0,"node_excel_afdc7840-18c7-4b6b-93d8-28f125b2b514", "")</f>
        <v/>
      </c>
      <c r="B23" s="3335"/>
      <c r="C23" s="3336"/>
      <c r="D23" s="3337"/>
      <c r="E23" s="3338"/>
      <c r="F23" s="3339"/>
      <c r="G23" s="3340"/>
      <c r="H23" s="3341"/>
      <c r="I23" s="3342"/>
      <c r="J23" s="3343"/>
      <c r="K23" s="3344"/>
      <c r="L23" s="3345"/>
      <c r="M23" s="3346"/>
      <c r="N23" s="3347"/>
      <c r="O23" s="3348"/>
      <c r="P23" s="3349"/>
    </row>
    <row r="24" spans="1:16" x14ac:dyDescent="0.25">
      <c r="A24" s="3350" t="str">
        <f>IF(COUNTIF(B24:Z24, "*") &gt; 0,"node_excel_18a4bcde-4542-420c-a0dc-363fef3f8a95", "")</f>
        <v/>
      </c>
      <c r="B24" s="3351"/>
      <c r="C24" s="3352"/>
      <c r="D24" s="3353"/>
      <c r="E24" s="3354"/>
      <c r="F24" s="3355"/>
      <c r="G24" s="3356"/>
      <c r="H24" s="3357"/>
      <c r="I24" s="3358"/>
      <c r="J24" s="3359"/>
      <c r="K24" s="3360"/>
      <c r="L24" s="3361"/>
      <c r="M24" s="3362"/>
      <c r="N24" s="3363"/>
      <c r="O24" s="3364"/>
      <c r="P24" s="3365"/>
    </row>
    <row r="25" spans="1:16" x14ac:dyDescent="0.25">
      <c r="A25" s="3366" t="str">
        <f>IF(COUNTIF(B25:Z25, "*") &gt; 0,"node_excel_4fcd6940-2ba0-4904-8ea9-b8a77162d9da", "")</f>
        <v/>
      </c>
      <c r="B25" s="3367"/>
      <c r="C25" s="3368"/>
      <c r="D25" s="3369"/>
      <c r="E25" s="3370"/>
      <c r="F25" s="3371"/>
      <c r="G25" s="3372"/>
      <c r="H25" s="3373"/>
      <c r="I25" s="3374"/>
      <c r="J25" s="3375"/>
      <c r="K25" s="3376"/>
      <c r="L25" s="3377"/>
      <c r="M25" s="3378"/>
      <c r="N25" s="3379"/>
      <c r="O25" s="3380"/>
      <c r="P25" s="3381"/>
    </row>
    <row r="26" spans="1:16" x14ac:dyDescent="0.25">
      <c r="A26" s="3382" t="str">
        <f>IF(COUNTIF(B26:Z26, "*") &gt; 0,"node_excel_877c8794-8e8c-4145-b0e9-c7f6040eeea1", "")</f>
        <v/>
      </c>
      <c r="B26" s="3383"/>
      <c r="C26" s="3384"/>
      <c r="D26" s="3385"/>
      <c r="E26" s="3386"/>
      <c r="F26" s="3387"/>
      <c r="G26" s="3388"/>
      <c r="H26" s="3389"/>
      <c r="I26" s="3390"/>
      <c r="J26" s="3391"/>
      <c r="K26" s="3392"/>
      <c r="L26" s="3393"/>
      <c r="M26" s="3394"/>
      <c r="N26" s="3395"/>
      <c r="O26" s="3396"/>
      <c r="P26" s="3397"/>
    </row>
    <row r="27" spans="1:16" x14ac:dyDescent="0.25">
      <c r="A27" s="3398" t="str">
        <f>IF(COUNTIF(B27:Z27, "*") &gt; 0,"node_excel_1ddc534d-0e61-4259-8eb5-d9cd88ee537d", "")</f>
        <v/>
      </c>
      <c r="B27" s="3399"/>
      <c r="C27" s="3400"/>
      <c r="D27" s="3401"/>
      <c r="E27" s="3402"/>
      <c r="F27" s="3403"/>
      <c r="G27" s="3404"/>
      <c r="H27" s="3405"/>
      <c r="I27" s="3406"/>
      <c r="J27" s="3407"/>
      <c r="K27" s="3408"/>
      <c r="L27" s="3409"/>
      <c r="M27" s="3410"/>
      <c r="N27" s="3411"/>
      <c r="O27" s="3412"/>
      <c r="P27" s="3413"/>
    </row>
    <row r="28" spans="1:16" x14ac:dyDescent="0.25">
      <c r="A28" s="3414" t="str">
        <f>IF(COUNTIF(B28:Z28, "*") &gt; 0,"node_excel_78a1cb3c-27b6-4a24-8f12-a02c750c2352", "")</f>
        <v/>
      </c>
      <c r="B28" s="3415"/>
      <c r="C28" s="3416"/>
      <c r="D28" s="3417"/>
      <c r="E28" s="3418"/>
      <c r="F28" s="3419"/>
      <c r="G28" s="3420"/>
      <c r="H28" s="3421"/>
      <c r="I28" s="3422"/>
      <c r="J28" s="3423"/>
      <c r="K28" s="3424"/>
      <c r="L28" s="3425"/>
      <c r="M28" s="3426"/>
      <c r="N28" s="3427"/>
      <c r="O28" s="3428"/>
      <c r="P28" s="3429"/>
    </row>
    <row r="29" spans="1:16" x14ac:dyDescent="0.25">
      <c r="A29" s="3430" t="str">
        <f>IF(COUNTIF(B29:Z29, "*") &gt; 0,"node_excel_041de787-17c2-44d6-beeb-bf9a56222bb7", "")</f>
        <v/>
      </c>
      <c r="B29" s="3431"/>
      <c r="C29" s="3432"/>
      <c r="D29" s="3433"/>
      <c r="E29" s="3434"/>
      <c r="F29" s="3435"/>
      <c r="G29" s="3436"/>
      <c r="H29" s="3437"/>
      <c r="I29" s="3438"/>
      <c r="J29" s="3439"/>
      <c r="K29" s="3440"/>
      <c r="L29" s="3441"/>
      <c r="M29" s="3442"/>
      <c r="N29" s="3443"/>
      <c r="O29" s="3444"/>
      <c r="P29" s="3445"/>
    </row>
    <row r="30" spans="1:16" x14ac:dyDescent="0.25">
      <c r="A30" s="3446" t="str">
        <f>IF(COUNTIF(B30:Z30, "*") &gt; 0,"node_excel_b6b3f8ff-192a-4c89-af76-6cdbfb5f5566", "")</f>
        <v/>
      </c>
      <c r="B30" s="3447"/>
      <c r="C30" s="3448"/>
      <c r="D30" s="3449"/>
      <c r="E30" s="3450"/>
      <c r="F30" s="3451"/>
      <c r="G30" s="3452"/>
      <c r="H30" s="3453"/>
      <c r="I30" s="3454"/>
      <c r="J30" s="3455"/>
      <c r="K30" s="3456"/>
      <c r="L30" s="3457"/>
      <c r="M30" s="3458"/>
      <c r="N30" s="3459"/>
      <c r="O30" s="3460"/>
      <c r="P30" s="3461"/>
    </row>
    <row r="31" spans="1:16" x14ac:dyDescent="0.25">
      <c r="A31" s="3462" t="str">
        <f>IF(COUNTIF(B31:Z31, "*") &gt; 0,"node_excel_e717a89c-7db2-406b-8e82-784d3bdca395", "")</f>
        <v/>
      </c>
      <c r="B31" s="3463"/>
      <c r="C31" s="3464"/>
      <c r="D31" s="3465"/>
      <c r="E31" s="3466"/>
      <c r="F31" s="3467"/>
      <c r="G31" s="3468"/>
      <c r="H31" s="3469"/>
      <c r="I31" s="3470"/>
      <c r="J31" s="3471"/>
      <c r="K31" s="3472"/>
      <c r="L31" s="3473"/>
      <c r="M31" s="3474"/>
      <c r="N31" s="3475"/>
      <c r="O31" s="3476"/>
      <c r="P31" s="3477"/>
    </row>
    <row r="32" spans="1:16" x14ac:dyDescent="0.25">
      <c r="A32" s="3478" t="str">
        <f>IF(COUNTIF(B32:Z32, "*") &gt; 0,"node_excel_131ad659-c76e-4e50-99ad-0c76df82c0ba", "")</f>
        <v/>
      </c>
      <c r="B32" s="3479"/>
      <c r="C32" s="3480"/>
      <c r="D32" s="3481"/>
      <c r="E32" s="3482"/>
      <c r="F32" s="3483"/>
      <c r="G32" s="3484"/>
      <c r="H32" s="3485"/>
      <c r="I32" s="3486"/>
      <c r="J32" s="3487"/>
      <c r="K32" s="3488"/>
      <c r="L32" s="3489"/>
      <c r="M32" s="3490"/>
      <c r="N32" s="3491"/>
      <c r="O32" s="3492"/>
      <c r="P32" s="3493"/>
    </row>
    <row r="33" spans="1:16" x14ac:dyDescent="0.25">
      <c r="A33" s="3494" t="str">
        <f>IF(COUNTIF(B33:Z33, "*") &gt; 0,"node_excel_eb8d0336-2e01-4cdc-8670-f90702f91559", "")</f>
        <v/>
      </c>
      <c r="B33" s="3495"/>
      <c r="C33" s="3496"/>
      <c r="D33" s="3497"/>
      <c r="E33" s="3498"/>
      <c r="F33" s="3499"/>
      <c r="G33" s="3500"/>
      <c r="H33" s="3501"/>
      <c r="I33" s="3502"/>
      <c r="J33" s="3503"/>
      <c r="K33" s="3504"/>
      <c r="L33" s="3505"/>
      <c r="M33" s="3506"/>
      <c r="N33" s="3507"/>
      <c r="O33" s="3508"/>
      <c r="P33" s="3509"/>
    </row>
    <row r="34" spans="1:16" x14ac:dyDescent="0.25">
      <c r="A34" s="3510"/>
      <c r="B34" s="3510"/>
      <c r="C34" s="3510"/>
      <c r="D34" s="3510"/>
      <c r="E34" s="3510"/>
      <c r="F34" s="3510"/>
      <c r="G34" s="3510"/>
      <c r="H34" s="3510"/>
      <c r="I34" s="3510"/>
      <c r="J34" s="3510"/>
      <c r="K34" s="3510"/>
      <c r="L34" s="3510"/>
      <c r="M34" s="3510"/>
      <c r="N34" s="3510"/>
      <c r="O34" s="3510"/>
      <c r="P34" s="3510"/>
    </row>
  </sheetData>
  <sheetProtection sheet="1" objects="1" scenarios="1"/>
  <mergeCells count="5">
    <mergeCell ref="B1:E1"/>
    <mergeCell ref="F1:H1"/>
    <mergeCell ref="I1:K1"/>
    <mergeCell ref="L1:M1"/>
    <mergeCell ref="N1:P1"/>
  </mergeCells>
  <dataValidations count="62">
    <dataValidation type="whole" operator="greaterThanOrEqual" allowBlank="1" showErrorMessage="1" errorTitle="Error on numerical value" error="Value must be greater or equal to 0.0" sqref="E3">
      <formula1>0</formula1>
    </dataValidation>
    <dataValidation type="list" allowBlank="1" sqref="H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4">
      <formula1>0</formula1>
    </dataValidation>
    <dataValidation type="list" allowBlank="1" sqref="H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5">
      <formula1>0</formula1>
    </dataValidation>
    <dataValidation type="list" allowBlank="1" sqref="H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6">
      <formula1>0</formula1>
    </dataValidation>
    <dataValidation type="list" allowBlank="1" sqref="H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7">
      <formula1>0</formula1>
    </dataValidation>
    <dataValidation type="list" allowBlank="1" sqref="H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8">
      <formula1>0</formula1>
    </dataValidation>
    <dataValidation type="list" allowBlank="1" sqref="H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9">
      <formula1>0</formula1>
    </dataValidation>
    <dataValidation type="list" allowBlank="1" sqref="H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0">
      <formula1>0</formula1>
    </dataValidation>
    <dataValidation type="list" allowBlank="1" sqref="H1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1">
      <formula1>0</formula1>
    </dataValidation>
    <dataValidation type="list" allowBlank="1" sqref="H1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2">
      <formula1>0</formula1>
    </dataValidation>
    <dataValidation type="list" allowBlank="1" sqref="H1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3">
      <formula1>0</formula1>
    </dataValidation>
    <dataValidation type="list" allowBlank="1" sqref="H1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4">
      <formula1>0</formula1>
    </dataValidation>
    <dataValidation type="list" allowBlank="1" sqref="H1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5">
      <formula1>0</formula1>
    </dataValidation>
    <dataValidation type="list" allowBlank="1" sqref="H1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6">
      <formula1>0</formula1>
    </dataValidation>
    <dataValidation type="list" allowBlank="1" sqref="H1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7">
      <formula1>0</formula1>
    </dataValidation>
    <dataValidation type="list" allowBlank="1" sqref="H1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8">
      <formula1>0</formula1>
    </dataValidation>
    <dataValidation type="list" allowBlank="1" sqref="H1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19">
      <formula1>0</formula1>
    </dataValidation>
    <dataValidation type="list" allowBlank="1" sqref="H1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0">
      <formula1>0</formula1>
    </dataValidation>
    <dataValidation type="list" allowBlank="1" sqref="H2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1">
      <formula1>0</formula1>
    </dataValidation>
    <dataValidation type="list" allowBlank="1" sqref="H2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2">
      <formula1>0</formula1>
    </dataValidation>
    <dataValidation type="list" allowBlank="1" sqref="H2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3">
      <formula1>0</formula1>
    </dataValidation>
    <dataValidation type="list" allowBlank="1" sqref="H23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4">
      <formula1>0</formula1>
    </dataValidation>
    <dataValidation type="list" allowBlank="1" sqref="H24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5">
      <formula1>0</formula1>
    </dataValidation>
    <dataValidation type="list" allowBlank="1" sqref="H25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6">
      <formula1>0</formula1>
    </dataValidation>
    <dataValidation type="list" allowBlank="1" sqref="H26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7">
      <formula1>0</formula1>
    </dataValidation>
    <dataValidation type="list" allowBlank="1" sqref="H27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8">
      <formula1>0</formula1>
    </dataValidation>
    <dataValidation type="list" allowBlank="1" sqref="H28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29">
      <formula1>0</formula1>
    </dataValidation>
    <dataValidation type="list" allowBlank="1" sqref="H29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0">
      <formula1>0</formula1>
    </dataValidation>
    <dataValidation type="list" allowBlank="1" sqref="H30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1">
      <formula1>0</formula1>
    </dataValidation>
    <dataValidation type="list" allowBlank="1" sqref="H31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2">
      <formula1>0</formula1>
    </dataValidation>
    <dataValidation type="list" allowBlank="1" sqref="H32">
      <formula1>"VERY_HIGH,HIGH,MEDIUM,LOW,VERY_LOW"</formula1>
    </dataValidation>
    <dataValidation type="whole" operator="greaterThanOrEqual" allowBlank="1" showErrorMessage="1" errorTitle="Error on numerical value" error="Value must be greater or equal to 0.0" sqref="E33">
      <formula1>0</formula1>
    </dataValidation>
    <dataValidation type="list" allowBlank="1" sqref="H33">
      <formula1>"VERY_HIGH,HIGH,MEDIUM,LOW,VERY_LOW"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risks - Intrinsic Risk</vt:lpstr>
      <vt:lpstr>risks - Emerging Risk</vt:lpstr>
      <vt:lpstr>risks - Implementation Risk</vt:lpstr>
      <vt:lpstr>risks - Strategy</vt:lpstr>
      <vt:lpstr>risks - Dependency</vt:lpstr>
      <vt:lpstr>functions - Drive</vt:lpstr>
      <vt:lpstr>functions - Service Station</vt:lpstr>
      <vt:lpstr>functions - Activity on site</vt:lpstr>
      <vt:lpstr>functions - Starting activity</vt:lpstr>
      <vt:lpstr>functions - Ending activity</vt:lpstr>
      <vt:lpstr>functions - Waiting activity</vt:lpstr>
      <vt:lpstr>functions - Warehouse</vt:lpstr>
      <vt:lpstr>context - Customer</vt:lpstr>
      <vt:lpstr>context - Site</vt:lpstr>
      <vt:lpstr>resources - VehicleCategory</vt:lpstr>
      <vt:lpstr>resources - Vehicle</vt:lpstr>
      <vt:lpstr>resources - DriverCategory</vt:lpstr>
      <vt:lpstr>resources - Driver</vt:lpstr>
      <vt:lpstr>resources - Warehouse</vt:lpstr>
      <vt:lpstr>objectives - Order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nsalatge</cp:lastModifiedBy>
  <dcterms:created xsi:type="dcterms:W3CDTF">2017-12-01T13:42:04Z</dcterms:created>
  <dcterms:modified xsi:type="dcterms:W3CDTF">2017-12-01T13:48:34Z</dcterms:modified>
</cp:coreProperties>
</file>